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 - Marketing - 06\Enrolments\New Starter Docs\"/>
    </mc:Choice>
  </mc:AlternateContent>
  <bookViews>
    <workbookView xWindow="19080" yWindow="-120" windowWidth="19440" windowHeight="15150" tabRatio="637" firstSheet="2" activeTab="2"/>
  </bookViews>
  <sheets>
    <sheet name="TASS-SCOTS Codes" sheetId="34" state="hidden" r:id="rId1"/>
    <sheet name="ProductCode$" sheetId="10" state="hidden" r:id="rId2"/>
    <sheet name="Prep" sheetId="31" r:id="rId3"/>
    <sheet name="Yr 1" sheetId="7" r:id="rId4"/>
    <sheet name="Yr 2" sheetId="8" r:id="rId5"/>
    <sheet name="Yr 3" sheetId="17" r:id="rId6"/>
    <sheet name="Yr 4" sheetId="18" r:id="rId7"/>
    <sheet name="Yr 5" sheetId="19" r:id="rId8"/>
    <sheet name="Yr 6" sheetId="20" r:id="rId9"/>
    <sheet name="Yr 7" sheetId="21" r:id="rId10"/>
    <sheet name="Yr 8" sheetId="30" r:id="rId11"/>
    <sheet name="Yr 9" sheetId="32" r:id="rId12"/>
    <sheet name="Yr 10" sheetId="33" r:id="rId13"/>
    <sheet name="Yr 11" sheetId="25" r:id="rId14"/>
    <sheet name="Yr 12" sheetId="26" r:id="rId15"/>
  </sheets>
  <definedNames>
    <definedName name="_xlnm.Print_Area" localSheetId="2">Prep!$A$1:$H$41</definedName>
    <definedName name="_xlnm.Print_Area" localSheetId="3">'Yr 1'!$A$1:$H$49</definedName>
    <definedName name="_xlnm.Print_Area" localSheetId="12">'Yr 10'!$A$1:$H$53</definedName>
    <definedName name="_xlnm.Print_Area" localSheetId="13">'Yr 11'!$A$1:$H$53</definedName>
    <definedName name="_xlnm.Print_Area" localSheetId="4">'Yr 2'!$A$1:$H$50</definedName>
    <definedName name="_xlnm.Print_Area" localSheetId="5">'Yr 3'!$A$1:$H$51</definedName>
    <definedName name="_xlnm.Print_Area" localSheetId="6">'Yr 4'!$A$1:$H$55</definedName>
    <definedName name="_xlnm.Print_Area" localSheetId="7">'Yr 5'!$A$1:$H$57</definedName>
    <definedName name="_xlnm.Print_Area" localSheetId="8">'Yr 6'!$A$1:$H$53</definedName>
    <definedName name="_xlnm.Print_Area" localSheetId="9">'Yr 7'!$A$1:$H$54</definedName>
    <definedName name="_xlnm.Print_Area" localSheetId="11">'Yr 9'!$A$1:$H$56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6" l="1"/>
  <c r="H44" i="26"/>
  <c r="H41" i="26"/>
  <c r="H47" i="30" l="1"/>
  <c r="A22" i="30"/>
  <c r="C22" i="30" s="1"/>
  <c r="H22" i="30" s="1"/>
  <c r="A17" i="30"/>
  <c r="A30" i="19"/>
  <c r="A23" i="17"/>
  <c r="C23" i="17" s="1"/>
  <c r="B22" i="30" l="1"/>
  <c r="E22" i="30"/>
  <c r="A15" i="7"/>
  <c r="A20" i="33"/>
  <c r="A21" i="32"/>
  <c r="A14" i="31" l="1"/>
  <c r="C14" i="31" s="1"/>
  <c r="A9" i="31"/>
  <c r="B9" i="31" s="1"/>
  <c r="A18" i="31"/>
  <c r="C18" i="31" s="1"/>
  <c r="E18" i="31" s="1"/>
  <c r="A17" i="31"/>
  <c r="C17" i="31" s="1"/>
  <c r="E17" i="31" s="1"/>
  <c r="A16" i="31"/>
  <c r="C16" i="31" s="1"/>
  <c r="E16" i="31" s="1"/>
  <c r="A12" i="31"/>
  <c r="C12" i="31" s="1"/>
  <c r="L3" i="10"/>
  <c r="J3" i="10" s="1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2" i="10"/>
  <c r="L23" i="10"/>
  <c r="L24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J106" i="10" s="1"/>
  <c r="L107" i="10"/>
  <c r="L108" i="10"/>
  <c r="L109" i="10"/>
  <c r="L110" i="10"/>
  <c r="L111" i="10"/>
  <c r="L2" i="10"/>
  <c r="J2" i="10" s="1"/>
  <c r="B12" i="31" l="1"/>
  <c r="C9" i="31"/>
  <c r="E9" i="31" s="1"/>
  <c r="B14" i="31"/>
  <c r="B18" i="31"/>
  <c r="H18" i="31"/>
  <c r="B17" i="31"/>
  <c r="H17" i="31"/>
  <c r="B16" i="31"/>
  <c r="H16" i="31"/>
  <c r="E12" i="31"/>
  <c r="F107" i="10"/>
  <c r="F103" i="10"/>
  <c r="F102" i="10"/>
  <c r="F42" i="10"/>
  <c r="H9" i="31" l="1"/>
  <c r="H14" i="31"/>
  <c r="E14" i="31"/>
  <c r="H12" i="31"/>
  <c r="F29" i="10"/>
  <c r="F60" i="10"/>
  <c r="F61" i="10"/>
  <c r="F62" i="10"/>
  <c r="F63" i="10"/>
  <c r="F64" i="10"/>
  <c r="F59" i="10"/>
  <c r="F76" i="10"/>
  <c r="F110" i="10"/>
  <c r="F22" i="10"/>
  <c r="F97" i="10"/>
  <c r="P3" i="10"/>
  <c r="F3" i="10" s="1"/>
  <c r="P4" i="10"/>
  <c r="F4" i="10" s="1"/>
  <c r="P5" i="10"/>
  <c r="F5" i="10" s="1"/>
  <c r="P6" i="10"/>
  <c r="F6" i="10" s="1"/>
  <c r="P7" i="10"/>
  <c r="F7" i="10" s="1"/>
  <c r="P8" i="10"/>
  <c r="F8" i="10" s="1"/>
  <c r="P11" i="10"/>
  <c r="F11" i="10" s="1"/>
  <c r="P12" i="10"/>
  <c r="F12" i="10" s="1"/>
  <c r="P13" i="10"/>
  <c r="F13" i="10" s="1"/>
  <c r="P15" i="10"/>
  <c r="F15" i="10" s="1"/>
  <c r="P17" i="10"/>
  <c r="F17" i="10" s="1"/>
  <c r="P18" i="10"/>
  <c r="F18" i="10" s="1"/>
  <c r="P19" i="10"/>
  <c r="F19" i="10" s="1"/>
  <c r="P20" i="10"/>
  <c r="F20" i="10" s="1"/>
  <c r="P24" i="10"/>
  <c r="F24" i="10" s="1"/>
  <c r="P25" i="10"/>
  <c r="F25" i="10" s="1"/>
  <c r="P27" i="10"/>
  <c r="F27" i="10" s="1"/>
  <c r="P28" i="10"/>
  <c r="F28" i="10" s="1"/>
  <c r="P31" i="10"/>
  <c r="F31" i="10" s="1"/>
  <c r="P32" i="10"/>
  <c r="F32" i="10" s="1"/>
  <c r="P33" i="10"/>
  <c r="F33" i="10" s="1"/>
  <c r="P35" i="10"/>
  <c r="F35" i="10" s="1"/>
  <c r="P36" i="10"/>
  <c r="F36" i="10" s="1"/>
  <c r="P37" i="10"/>
  <c r="F37" i="10" s="1"/>
  <c r="P39" i="10"/>
  <c r="F39" i="10" s="1"/>
  <c r="P43" i="10"/>
  <c r="F43" i="10" s="1"/>
  <c r="P44" i="10"/>
  <c r="F44" i="10" s="1"/>
  <c r="P45" i="10"/>
  <c r="F45" i="10" s="1"/>
  <c r="P46" i="10"/>
  <c r="F46" i="10" s="1"/>
  <c r="P47" i="10"/>
  <c r="F47" i="10" s="1"/>
  <c r="P48" i="10"/>
  <c r="F48" i="10" s="1"/>
  <c r="P49" i="10"/>
  <c r="F49" i="10" s="1"/>
  <c r="P51" i="10"/>
  <c r="F51" i="10" s="1"/>
  <c r="P52" i="10"/>
  <c r="F52" i="10" s="1"/>
  <c r="P53" i="10"/>
  <c r="F53" i="10" s="1"/>
  <c r="P54" i="10"/>
  <c r="F54" i="10" s="1"/>
  <c r="P55" i="10"/>
  <c r="F55" i="10" s="1"/>
  <c r="P56" i="10"/>
  <c r="F56" i="10" s="1"/>
  <c r="P57" i="10"/>
  <c r="F57" i="10" s="1"/>
  <c r="P58" i="10"/>
  <c r="F58" i="10" s="1"/>
  <c r="P63" i="10"/>
  <c r="P64" i="10"/>
  <c r="P66" i="10"/>
  <c r="F66" i="10" s="1"/>
  <c r="P69" i="10"/>
  <c r="F69" i="10" s="1"/>
  <c r="P70" i="10"/>
  <c r="F70" i="10" s="1"/>
  <c r="P71" i="10"/>
  <c r="F71" i="10" s="1"/>
  <c r="P73" i="10"/>
  <c r="F73" i="10" s="1"/>
  <c r="P75" i="10"/>
  <c r="F75" i="10" s="1"/>
  <c r="P78" i="10"/>
  <c r="F78" i="10" s="1"/>
  <c r="P79" i="10"/>
  <c r="F79" i="10" s="1"/>
  <c r="P80" i="10"/>
  <c r="F80" i="10" s="1"/>
  <c r="P89" i="10"/>
  <c r="P90" i="10"/>
  <c r="F90" i="10" s="1"/>
  <c r="P95" i="10"/>
  <c r="F95" i="10" s="1"/>
  <c r="P96" i="10"/>
  <c r="F96" i="10" s="1"/>
  <c r="P98" i="10"/>
  <c r="P104" i="10"/>
  <c r="F104" i="10" s="1"/>
  <c r="P110" i="10"/>
  <c r="P111" i="10"/>
  <c r="F111" i="10" s="1"/>
  <c r="P2" i="10"/>
  <c r="F2" i="10" s="1"/>
  <c r="A39" i="26"/>
  <c r="A38" i="26"/>
  <c r="A37" i="26"/>
  <c r="A36" i="26"/>
  <c r="A34" i="26"/>
  <c r="A39" i="25"/>
  <c r="A38" i="25"/>
  <c r="A37" i="25"/>
  <c r="A36" i="25"/>
  <c r="A34" i="25"/>
  <c r="A20" i="25"/>
  <c r="A40" i="33"/>
  <c r="A39" i="33"/>
  <c r="A38" i="33"/>
  <c r="A21" i="33"/>
  <c r="A39" i="32"/>
  <c r="A40" i="32"/>
  <c r="A38" i="32"/>
  <c r="A22" i="32"/>
  <c r="A38" i="30"/>
  <c r="A28" i="30"/>
  <c r="A25" i="30"/>
  <c r="A24" i="30"/>
  <c r="A23" i="30"/>
  <c r="A21" i="30"/>
  <c r="A20" i="30"/>
  <c r="A19" i="30"/>
  <c r="A7" i="30"/>
  <c r="A38" i="21"/>
  <c r="A29" i="21"/>
  <c r="A28" i="21"/>
  <c r="A24" i="21"/>
  <c r="A23" i="21"/>
  <c r="A22" i="21"/>
  <c r="A21" i="21"/>
  <c r="A20" i="21"/>
  <c r="A16" i="21"/>
  <c r="A8" i="21"/>
  <c r="A37" i="20"/>
  <c r="A24" i="20"/>
  <c r="A21" i="20"/>
  <c r="A7" i="20"/>
  <c r="A26" i="30"/>
  <c r="A18" i="21"/>
  <c r="A18" i="19"/>
  <c r="A7" i="21"/>
  <c r="A8" i="20"/>
  <c r="A16" i="19"/>
  <c r="A7" i="19"/>
  <c r="A36" i="18" l="1"/>
  <c r="A33" i="18"/>
  <c r="A27" i="18"/>
  <c r="A25" i="18"/>
  <c r="A21" i="18"/>
  <c r="A18" i="18"/>
  <c r="A12" i="18"/>
  <c r="A33" i="17"/>
  <c r="A25" i="17"/>
  <c r="A27" i="26"/>
  <c r="A9" i="21"/>
  <c r="A9" i="30"/>
  <c r="A15" i="32"/>
  <c r="A15" i="33"/>
  <c r="A15" i="25"/>
  <c r="A15" i="26"/>
  <c r="A27" i="30"/>
  <c r="A27" i="21"/>
  <c r="A25" i="20"/>
  <c r="C17" i="17"/>
  <c r="A15" i="18"/>
  <c r="A13" i="17"/>
  <c r="A12" i="17"/>
  <c r="A9" i="17"/>
  <c r="A16" i="17"/>
  <c r="A12" i="8"/>
  <c r="A10" i="8"/>
  <c r="A9" i="8"/>
  <c r="A22" i="7"/>
  <c r="A21" i="7"/>
  <c r="A39" i="18"/>
  <c r="A36" i="17"/>
  <c r="A32" i="8"/>
  <c r="A19" i="7"/>
  <c r="A18" i="7"/>
  <c r="A17" i="7"/>
  <c r="A38" i="18"/>
  <c r="A16" i="18"/>
  <c r="A35" i="17"/>
  <c r="A31" i="8"/>
  <c r="A20" i="8"/>
  <c r="A13" i="8"/>
  <c r="A14" i="7"/>
  <c r="A13" i="7"/>
  <c r="A10" i="7"/>
  <c r="A8" i="7"/>
  <c r="A31" i="7"/>
  <c r="A30" i="7"/>
  <c r="A32" i="30"/>
  <c r="A31" i="30"/>
  <c r="A35" i="18"/>
  <c r="A21" i="8"/>
  <c r="A20" i="7"/>
  <c r="A19" i="31"/>
  <c r="A19" i="18"/>
  <c r="A18" i="17"/>
  <c r="A15" i="8"/>
  <c r="A12" i="7"/>
  <c r="A15" i="31"/>
  <c r="A11" i="7"/>
  <c r="A11" i="31"/>
  <c r="A34" i="18"/>
  <c r="A32" i="17"/>
  <c r="A29" i="8"/>
  <c r="A29" i="7"/>
  <c r="A7" i="31"/>
  <c r="A9" i="20"/>
  <c r="A9" i="19"/>
  <c r="A14" i="18"/>
  <c r="A11" i="17"/>
  <c r="A11" i="8"/>
  <c r="A9" i="7"/>
  <c r="A10" i="31"/>
  <c r="A9" i="18"/>
  <c r="C28" i="26"/>
  <c r="H28" i="26" s="1"/>
  <c r="B28" i="26"/>
  <c r="B28" i="25"/>
  <c r="C28" i="25"/>
  <c r="E28" i="25" s="1"/>
  <c r="E28" i="26" l="1"/>
  <c r="H28" i="25"/>
  <c r="B31" i="7"/>
  <c r="B30" i="7"/>
  <c r="B29" i="7"/>
  <c r="C31" i="7"/>
  <c r="H31" i="7" s="1"/>
  <c r="C30" i="7"/>
  <c r="H30" i="7" s="1"/>
  <c r="C16" i="21"/>
  <c r="E16" i="21" s="1"/>
  <c r="B16" i="21"/>
  <c r="E31" i="7" l="1"/>
  <c r="E30" i="7"/>
  <c r="H16" i="21"/>
  <c r="C35" i="18"/>
  <c r="E35" i="18" s="1"/>
  <c r="B35" i="18"/>
  <c r="E23" i="17"/>
  <c r="B23" i="17"/>
  <c r="C33" i="17"/>
  <c r="E33" i="17" s="1"/>
  <c r="B33" i="17"/>
  <c r="B16" i="17"/>
  <c r="C16" i="17"/>
  <c r="E16" i="17" s="1"/>
  <c r="C9" i="30"/>
  <c r="B9" i="30"/>
  <c r="C32" i="30"/>
  <c r="E32" i="30" s="1"/>
  <c r="B32" i="30"/>
  <c r="H35" i="18" l="1"/>
  <c r="H23" i="17"/>
  <c r="H33" i="17"/>
  <c r="H16" i="17"/>
  <c r="H32" i="30"/>
  <c r="H9" i="30"/>
  <c r="E9" i="30"/>
  <c r="H40" i="10"/>
  <c r="H104" i="10" l="1"/>
  <c r="H98" i="10" l="1"/>
  <c r="H96" i="10"/>
  <c r="H93" i="10"/>
  <c r="H90" i="10"/>
  <c r="H89" i="10"/>
  <c r="H82" i="10"/>
  <c r="H76" i="10"/>
  <c r="H75" i="10"/>
  <c r="H64" i="10"/>
  <c r="H60" i="10"/>
  <c r="H61" i="10"/>
  <c r="H62" i="10"/>
  <c r="H59" i="10"/>
  <c r="H56" i="10"/>
  <c r="H57" i="10"/>
  <c r="H52" i="10"/>
  <c r="H54" i="10"/>
  <c r="H51" i="10"/>
  <c r="H43" i="10"/>
  <c r="H44" i="10"/>
  <c r="H42" i="10"/>
  <c r="H32" i="10" l="1"/>
  <c r="H29" i="10" l="1"/>
  <c r="H22" i="10"/>
  <c r="H18" i="10"/>
  <c r="H14" i="10"/>
  <c r="H4" i="10"/>
  <c r="H3" i="10" l="1"/>
  <c r="H5" i="10"/>
  <c r="H6" i="10"/>
  <c r="H7" i="10"/>
  <c r="H8" i="10"/>
  <c r="H11" i="10"/>
  <c r="H12" i="10"/>
  <c r="H13" i="10"/>
  <c r="H15" i="10"/>
  <c r="H17" i="10"/>
  <c r="H19" i="10"/>
  <c r="H20" i="10"/>
  <c r="H24" i="10"/>
  <c r="H27" i="10"/>
  <c r="H28" i="10"/>
  <c r="H30" i="10"/>
  <c r="H31" i="10"/>
  <c r="H33" i="10"/>
  <c r="H35" i="10"/>
  <c r="H36" i="10"/>
  <c r="H37" i="10"/>
  <c r="H39" i="10"/>
  <c r="H45" i="10"/>
  <c r="H46" i="10"/>
  <c r="H47" i="10"/>
  <c r="H48" i="10"/>
  <c r="H49" i="10"/>
  <c r="H50" i="10"/>
  <c r="H58" i="10"/>
  <c r="H65" i="10"/>
  <c r="H66" i="10"/>
  <c r="H69" i="10"/>
  <c r="H70" i="10"/>
  <c r="H71" i="10"/>
  <c r="H73" i="10"/>
  <c r="H78" i="10"/>
  <c r="H80" i="10"/>
  <c r="H85" i="10"/>
  <c r="H86" i="10"/>
  <c r="H87" i="10"/>
  <c r="H88" i="10"/>
  <c r="H95" i="10"/>
  <c r="H100" i="10"/>
  <c r="H101" i="10"/>
  <c r="H102" i="10"/>
  <c r="H103" i="10"/>
  <c r="H105" i="10"/>
  <c r="H106" i="10"/>
  <c r="H107" i="10"/>
  <c r="H108" i="10"/>
  <c r="H2" i="10"/>
  <c r="C31" i="30" l="1"/>
  <c r="H31" i="30" s="1"/>
  <c r="B31" i="30"/>
  <c r="C29" i="21"/>
  <c r="H29" i="21" s="1"/>
  <c r="B29" i="21"/>
  <c r="C24" i="21"/>
  <c r="H24" i="21" s="1"/>
  <c r="B24" i="21"/>
  <c r="C22" i="21"/>
  <c r="E22" i="21" s="1"/>
  <c r="B22" i="21"/>
  <c r="E31" i="30" l="1"/>
  <c r="E29" i="21"/>
  <c r="E24" i="21"/>
  <c r="H22" i="21"/>
  <c r="C27" i="21"/>
  <c r="E27" i="21" s="1"/>
  <c r="B27" i="21"/>
  <c r="C28" i="21"/>
  <c r="E28" i="21" s="1"/>
  <c r="B28" i="21"/>
  <c r="H27" i="21" l="1"/>
  <c r="H28" i="21"/>
  <c r="C21" i="21"/>
  <c r="E21" i="21" s="1"/>
  <c r="B21" i="21"/>
  <c r="C9" i="21"/>
  <c r="E9" i="21" s="1"/>
  <c r="B9" i="21"/>
  <c r="H21" i="21" l="1"/>
  <c r="H9" i="21"/>
  <c r="C25" i="20" l="1"/>
  <c r="H25" i="20" s="1"/>
  <c r="B25" i="20"/>
  <c r="C12" i="8"/>
  <c r="E12" i="8" s="1"/>
  <c r="B12" i="8"/>
  <c r="C9" i="8"/>
  <c r="H9" i="8" s="1"/>
  <c r="B9" i="8"/>
  <c r="C22" i="7"/>
  <c r="H22" i="7" s="1"/>
  <c r="B22" i="7"/>
  <c r="E25" i="20" l="1"/>
  <c r="H12" i="8"/>
  <c r="E22" i="7"/>
  <c r="E9" i="8"/>
  <c r="C15" i="26" l="1"/>
  <c r="H15" i="26" s="1"/>
  <c r="B15" i="26"/>
  <c r="C15" i="25"/>
  <c r="H15" i="25" s="1"/>
  <c r="B15" i="25"/>
  <c r="C15" i="33"/>
  <c r="E15" i="33" s="1"/>
  <c r="B15" i="33"/>
  <c r="C15" i="32"/>
  <c r="H15" i="32" s="1"/>
  <c r="B15" i="32"/>
  <c r="E15" i="26" l="1"/>
  <c r="E15" i="25"/>
  <c r="H15" i="33"/>
  <c r="E15" i="32"/>
  <c r="C36" i="18" l="1"/>
  <c r="B36" i="18"/>
  <c r="C25" i="17"/>
  <c r="E25" i="17" s="1"/>
  <c r="B25" i="17"/>
  <c r="E36" i="18" l="1"/>
  <c r="H36" i="18"/>
  <c r="H25" i="17"/>
  <c r="C25" i="30"/>
  <c r="H25" i="30" s="1"/>
  <c r="B25" i="30"/>
  <c r="E25" i="30" l="1"/>
  <c r="A20" i="32" l="1"/>
  <c r="C20" i="32" s="1"/>
  <c r="E20" i="32" s="1"/>
  <c r="A23" i="20"/>
  <c r="B23" i="20" s="1"/>
  <c r="C23" i="20" l="1"/>
  <c r="H23" i="20" s="1"/>
  <c r="B20" i="32"/>
  <c r="H20" i="32"/>
  <c r="E23" i="20" l="1"/>
  <c r="C27" i="26"/>
  <c r="H27" i="26" s="1"/>
  <c r="A27" i="25"/>
  <c r="C27" i="25" s="1"/>
  <c r="H27" i="25" s="1"/>
  <c r="E27" i="26" l="1"/>
  <c r="E27" i="25"/>
  <c r="C15" i="18" l="1"/>
  <c r="E15" i="18" s="1"/>
  <c r="B15" i="18"/>
  <c r="H15" i="18" l="1"/>
  <c r="C13" i="17"/>
  <c r="H13" i="17" s="1"/>
  <c r="B13" i="17"/>
  <c r="E13" i="17" l="1"/>
  <c r="C9" i="17"/>
  <c r="H9" i="17" s="1"/>
  <c r="B9" i="17"/>
  <c r="E9" i="17" l="1"/>
  <c r="C37" i="26" l="1"/>
  <c r="E37" i="26" s="1"/>
  <c r="B37" i="26"/>
  <c r="C37" i="25"/>
  <c r="E37" i="25" s="1"/>
  <c r="B37" i="25"/>
  <c r="C39" i="33"/>
  <c r="E39" i="33" s="1"/>
  <c r="B39" i="33"/>
  <c r="C39" i="32"/>
  <c r="E39" i="32" s="1"/>
  <c r="B39" i="32"/>
  <c r="C38" i="26"/>
  <c r="C36" i="26"/>
  <c r="C34" i="26"/>
  <c r="H37" i="26" l="1"/>
  <c r="H37" i="25"/>
  <c r="H39" i="33"/>
  <c r="H39" i="32"/>
  <c r="B38" i="26"/>
  <c r="B36" i="26"/>
  <c r="E36" i="26"/>
  <c r="C39" i="25"/>
  <c r="C38" i="25"/>
  <c r="C36" i="25"/>
  <c r="E36" i="25" s="1"/>
  <c r="C34" i="25"/>
  <c r="B39" i="25"/>
  <c r="B38" i="25"/>
  <c r="B36" i="25"/>
  <c r="C20" i="25"/>
  <c r="E20" i="25" s="1"/>
  <c r="B20" i="25"/>
  <c r="C20" i="33"/>
  <c r="E20" i="33" s="1"/>
  <c r="B20" i="33"/>
  <c r="C40" i="33"/>
  <c r="C38" i="33"/>
  <c r="B40" i="33"/>
  <c r="B38" i="33"/>
  <c r="B40" i="32"/>
  <c r="C40" i="32"/>
  <c r="C38" i="32"/>
  <c r="E38" i="32" s="1"/>
  <c r="B38" i="32"/>
  <c r="C22" i="32"/>
  <c r="E22" i="32" s="1"/>
  <c r="C21" i="32"/>
  <c r="E21" i="32" s="1"/>
  <c r="B22" i="32"/>
  <c r="B21" i="32"/>
  <c r="C38" i="30"/>
  <c r="B38" i="30"/>
  <c r="C24" i="30"/>
  <c r="E24" i="30" s="1"/>
  <c r="C23" i="30"/>
  <c r="E23" i="30" s="1"/>
  <c r="C7" i="30"/>
  <c r="B24" i="30"/>
  <c r="B23" i="30"/>
  <c r="B7" i="30"/>
  <c r="C37" i="20"/>
  <c r="B37" i="20"/>
  <c r="C24" i="20"/>
  <c r="C21" i="20"/>
  <c r="C9" i="20"/>
  <c r="C8" i="20"/>
  <c r="C7" i="20"/>
  <c r="B24" i="20"/>
  <c r="B21" i="20"/>
  <c r="B9" i="20"/>
  <c r="B8" i="20"/>
  <c r="B7" i="20"/>
  <c r="B38" i="21"/>
  <c r="C38" i="21"/>
  <c r="C23" i="21"/>
  <c r="C18" i="21"/>
  <c r="C8" i="21"/>
  <c r="C7" i="21"/>
  <c r="B23" i="21"/>
  <c r="B18" i="21"/>
  <c r="B8" i="21"/>
  <c r="B7" i="21"/>
  <c r="C18" i="19"/>
  <c r="C16" i="19"/>
  <c r="C9" i="19"/>
  <c r="C7" i="19"/>
  <c r="B18" i="19"/>
  <c r="B16" i="19"/>
  <c r="B9" i="19"/>
  <c r="B7" i="19"/>
  <c r="H36" i="26" l="1"/>
  <c r="H20" i="25"/>
  <c r="H36" i="25"/>
  <c r="H20" i="33"/>
  <c r="H22" i="32"/>
  <c r="H21" i="32"/>
  <c r="H38" i="32"/>
  <c r="H24" i="30"/>
  <c r="H23" i="30"/>
  <c r="H37" i="20"/>
  <c r="E37" i="20"/>
  <c r="C39" i="18"/>
  <c r="C38" i="18"/>
  <c r="E38" i="18" s="1"/>
  <c r="C34" i="18"/>
  <c r="C33" i="18"/>
  <c r="B39" i="18"/>
  <c r="B38" i="18"/>
  <c r="B34" i="18"/>
  <c r="B33" i="18"/>
  <c r="C27" i="18"/>
  <c r="C21" i="18"/>
  <c r="C19" i="18"/>
  <c r="C18" i="18"/>
  <c r="C14" i="18"/>
  <c r="C12" i="18"/>
  <c r="B27" i="18"/>
  <c r="B21" i="18"/>
  <c r="B19" i="18"/>
  <c r="B18" i="18"/>
  <c r="B14" i="18"/>
  <c r="B12" i="18"/>
  <c r="B36" i="17"/>
  <c r="B35" i="17"/>
  <c r="B32" i="17"/>
  <c r="C36" i="17"/>
  <c r="C35" i="17"/>
  <c r="C32" i="17"/>
  <c r="C18" i="17"/>
  <c r="C12" i="17"/>
  <c r="C11" i="17"/>
  <c r="B18" i="17"/>
  <c r="B12" i="17"/>
  <c r="B11" i="17"/>
  <c r="H38" i="18" l="1"/>
  <c r="E35" i="17"/>
  <c r="C32" i="8"/>
  <c r="C31" i="8"/>
  <c r="E31" i="8" s="1"/>
  <c r="C29" i="8"/>
  <c r="B32" i="8"/>
  <c r="B31" i="8"/>
  <c r="B29" i="8"/>
  <c r="B21" i="8"/>
  <c r="B20" i="8"/>
  <c r="B15" i="8"/>
  <c r="B13" i="8"/>
  <c r="B11" i="8"/>
  <c r="B10" i="8"/>
  <c r="C21" i="8"/>
  <c r="C20" i="8"/>
  <c r="C15" i="8"/>
  <c r="C13" i="8"/>
  <c r="C11" i="8"/>
  <c r="C10" i="8"/>
  <c r="C21" i="7"/>
  <c r="H21" i="7" s="1"/>
  <c r="C20" i="7"/>
  <c r="H20" i="7" s="1"/>
  <c r="C19" i="7"/>
  <c r="C18" i="7"/>
  <c r="C17" i="7"/>
  <c r="C14" i="7"/>
  <c r="C13" i="7"/>
  <c r="C12" i="7"/>
  <c r="C11" i="7"/>
  <c r="C10" i="7"/>
  <c r="C9" i="7"/>
  <c r="C8" i="7"/>
  <c r="C29" i="7"/>
  <c r="B21" i="7"/>
  <c r="B18" i="7"/>
  <c r="B17" i="7"/>
  <c r="B14" i="7"/>
  <c r="B13" i="7"/>
  <c r="B12" i="7"/>
  <c r="B11" i="7"/>
  <c r="B10" i="7"/>
  <c r="B9" i="7"/>
  <c r="B8" i="7"/>
  <c r="H35" i="17" l="1"/>
  <c r="H31" i="8"/>
  <c r="C19" i="31"/>
  <c r="C15" i="31"/>
  <c r="C11" i="31"/>
  <c r="E11" i="31" s="1"/>
  <c r="C10" i="31"/>
  <c r="C7" i="31"/>
  <c r="B19" i="31"/>
  <c r="B15" i="31"/>
  <c r="B11" i="31"/>
  <c r="B10" i="31"/>
  <c r="B7" i="31"/>
  <c r="E24" i="20"/>
  <c r="E27" i="18"/>
  <c r="E12" i="18"/>
  <c r="E12" i="17"/>
  <c r="H11" i="31" l="1"/>
  <c r="H24" i="20"/>
  <c r="H27" i="18"/>
  <c r="H12" i="18"/>
  <c r="H12" i="17"/>
  <c r="E23" i="21"/>
  <c r="E18" i="21"/>
  <c r="H23" i="21" l="1"/>
  <c r="H18" i="21"/>
  <c r="H29" i="8" l="1"/>
  <c r="E29" i="8" l="1"/>
  <c r="H34" i="26" l="1"/>
  <c r="H34" i="25"/>
  <c r="E34" i="26" l="1"/>
  <c r="E34" i="25"/>
  <c r="H34" i="18" l="1"/>
  <c r="H32" i="17"/>
  <c r="E32" i="17" l="1"/>
  <c r="E34" i="18"/>
  <c r="E19" i="31" l="1"/>
  <c r="H19" i="31" l="1"/>
  <c r="H18" i="18" l="1"/>
  <c r="H17" i="17"/>
  <c r="H21" i="8"/>
  <c r="E18" i="18" l="1"/>
  <c r="E21" i="8"/>
  <c r="E17" i="17"/>
  <c r="E13" i="7"/>
  <c r="H14" i="7"/>
  <c r="H13" i="7" l="1"/>
  <c r="E14" i="7"/>
  <c r="E20" i="7"/>
  <c r="H19" i="7"/>
  <c r="E19" i="7" l="1"/>
  <c r="E33" i="18" l="1"/>
  <c r="H33" i="18" l="1"/>
  <c r="A19" i="19" l="1"/>
  <c r="B19" i="19" l="1"/>
  <c r="C19" i="19"/>
  <c r="E17" i="7"/>
  <c r="A26" i="20"/>
  <c r="A19" i="20"/>
  <c r="C19" i="20" s="1"/>
  <c r="B26" i="20" l="1"/>
  <c r="C26" i="20"/>
  <c r="H17" i="7"/>
  <c r="A21" i="19"/>
  <c r="A35" i="26"/>
  <c r="A26" i="25"/>
  <c r="A11" i="18"/>
  <c r="A37" i="33"/>
  <c r="A36" i="33"/>
  <c r="A35" i="33"/>
  <c r="A34" i="33"/>
  <c r="A33" i="33"/>
  <c r="A32" i="33"/>
  <c r="A31" i="33"/>
  <c r="A30" i="33"/>
  <c r="A29" i="33"/>
  <c r="A28" i="33"/>
  <c r="A22" i="33"/>
  <c r="A19" i="33"/>
  <c r="A18" i="33"/>
  <c r="C18" i="33" s="1"/>
  <c r="A17" i="33"/>
  <c r="C17" i="33" s="1"/>
  <c r="A16" i="33"/>
  <c r="A14" i="33"/>
  <c r="A13" i="33"/>
  <c r="A12" i="33"/>
  <c r="A11" i="33"/>
  <c r="C11" i="33" s="1"/>
  <c r="A10" i="33"/>
  <c r="A9" i="33"/>
  <c r="A8" i="33"/>
  <c r="A7" i="33"/>
  <c r="A37" i="32"/>
  <c r="A36" i="32"/>
  <c r="A35" i="32"/>
  <c r="C35" i="32" s="1"/>
  <c r="A34" i="32"/>
  <c r="A33" i="32"/>
  <c r="A32" i="32"/>
  <c r="A31" i="32"/>
  <c r="A30" i="32"/>
  <c r="A29" i="32"/>
  <c r="A28" i="32"/>
  <c r="A23" i="32"/>
  <c r="A19" i="32"/>
  <c r="A18" i="32"/>
  <c r="C18" i="32" s="1"/>
  <c r="A17" i="32"/>
  <c r="C17" i="32" s="1"/>
  <c r="A16" i="32"/>
  <c r="A14" i="32"/>
  <c r="A13" i="32"/>
  <c r="A12" i="32"/>
  <c r="A11" i="32"/>
  <c r="C11" i="32" s="1"/>
  <c r="A10" i="32"/>
  <c r="A9" i="32"/>
  <c r="A8" i="32"/>
  <c r="A7" i="32"/>
  <c r="A22" i="31"/>
  <c r="A21" i="31"/>
  <c r="A20" i="31"/>
  <c r="A13" i="31"/>
  <c r="A8" i="31"/>
  <c r="A37" i="30"/>
  <c r="A30" i="30"/>
  <c r="A29" i="30"/>
  <c r="A18" i="30"/>
  <c r="A16" i="30"/>
  <c r="A15" i="30"/>
  <c r="A14" i="30"/>
  <c r="A13" i="30"/>
  <c r="A12" i="30"/>
  <c r="A11" i="30"/>
  <c r="A10" i="30"/>
  <c r="A8" i="30"/>
  <c r="A32" i="26"/>
  <c r="C26" i="25" l="1"/>
  <c r="C37" i="30"/>
  <c r="B37" i="30"/>
  <c r="B11" i="18"/>
  <c r="C11" i="18"/>
  <c r="C21" i="19"/>
  <c r="B21" i="19"/>
  <c r="C39" i="26"/>
  <c r="H39" i="26" s="1"/>
  <c r="B39" i="26"/>
  <c r="C32" i="26"/>
  <c r="B32" i="26"/>
  <c r="C35" i="26"/>
  <c r="B35" i="26"/>
  <c r="C8" i="32"/>
  <c r="H8" i="32" s="1"/>
  <c r="B8" i="32"/>
  <c r="C12" i="32"/>
  <c r="B12" i="32"/>
  <c r="C28" i="32"/>
  <c r="E28" i="32" s="1"/>
  <c r="B28" i="32"/>
  <c r="C32" i="32"/>
  <c r="H32" i="32" s="1"/>
  <c r="B32" i="32"/>
  <c r="C36" i="32"/>
  <c r="B36" i="32"/>
  <c r="C9" i="32"/>
  <c r="B9" i="32"/>
  <c r="B13" i="32"/>
  <c r="C13" i="32"/>
  <c r="H13" i="32" s="1"/>
  <c r="B29" i="32"/>
  <c r="C29" i="32"/>
  <c r="C33" i="32"/>
  <c r="B33" i="32"/>
  <c r="B37" i="32"/>
  <c r="C37" i="32"/>
  <c r="E37" i="32" s="1"/>
  <c r="C10" i="32"/>
  <c r="E10" i="32" s="1"/>
  <c r="B10" i="32"/>
  <c r="C14" i="32"/>
  <c r="B14" i="32"/>
  <c r="B19" i="32"/>
  <c r="C19" i="32"/>
  <c r="B30" i="32"/>
  <c r="C30" i="32"/>
  <c r="H30" i="32" s="1"/>
  <c r="B34" i="32"/>
  <c r="C34" i="32"/>
  <c r="E34" i="32" s="1"/>
  <c r="C7" i="32"/>
  <c r="B7" i="32"/>
  <c r="C16" i="32"/>
  <c r="E16" i="32" s="1"/>
  <c r="B16" i="32"/>
  <c r="B23" i="32"/>
  <c r="C23" i="32"/>
  <c r="H23" i="32" s="1"/>
  <c r="C31" i="32"/>
  <c r="B31" i="32"/>
  <c r="C21" i="33"/>
  <c r="E21" i="33" s="1"/>
  <c r="B21" i="33"/>
  <c r="C34" i="33"/>
  <c r="E34" i="33" s="1"/>
  <c r="B34" i="33"/>
  <c r="C8" i="33"/>
  <c r="H8" i="33" s="1"/>
  <c r="B8" i="33"/>
  <c r="C12" i="33"/>
  <c r="B12" i="33"/>
  <c r="C22" i="33"/>
  <c r="H22" i="33" s="1"/>
  <c r="B22" i="33"/>
  <c r="C31" i="33"/>
  <c r="B31" i="33"/>
  <c r="C35" i="33"/>
  <c r="B35" i="33"/>
  <c r="C28" i="33"/>
  <c r="H28" i="33" s="1"/>
  <c r="B28" i="33"/>
  <c r="C32" i="33"/>
  <c r="E32" i="33" s="1"/>
  <c r="B32" i="33"/>
  <c r="B36" i="33"/>
  <c r="C36" i="33"/>
  <c r="H36" i="33" s="1"/>
  <c r="B7" i="33"/>
  <c r="C7" i="33"/>
  <c r="C16" i="33"/>
  <c r="E16" i="33" s="1"/>
  <c r="B16" i="33"/>
  <c r="C30" i="33"/>
  <c r="E30" i="33" s="1"/>
  <c r="B30" i="33"/>
  <c r="C9" i="33"/>
  <c r="B9" i="33"/>
  <c r="B13" i="33"/>
  <c r="C13" i="33"/>
  <c r="H13" i="33" s="1"/>
  <c r="B10" i="33"/>
  <c r="C10" i="33"/>
  <c r="H10" i="33" s="1"/>
  <c r="C14" i="33"/>
  <c r="B14" i="33"/>
  <c r="B19" i="33"/>
  <c r="C19" i="33"/>
  <c r="C29" i="33"/>
  <c r="B29" i="33"/>
  <c r="C33" i="33"/>
  <c r="B33" i="33"/>
  <c r="C37" i="33"/>
  <c r="B37" i="33"/>
  <c r="B20" i="30"/>
  <c r="C20" i="30"/>
  <c r="B27" i="30"/>
  <c r="C27" i="30"/>
  <c r="B10" i="30"/>
  <c r="C10" i="30"/>
  <c r="H10" i="30" s="1"/>
  <c r="C12" i="30"/>
  <c r="H12" i="30" s="1"/>
  <c r="B12" i="30"/>
  <c r="B15" i="30"/>
  <c r="C15" i="30"/>
  <c r="H15" i="30" s="1"/>
  <c r="C18" i="30"/>
  <c r="H18" i="30" s="1"/>
  <c r="B18" i="30"/>
  <c r="B29" i="30"/>
  <c r="C29" i="30"/>
  <c r="E29" i="30" s="1"/>
  <c r="B13" i="30"/>
  <c r="C13" i="30"/>
  <c r="B19" i="30"/>
  <c r="C19" i="30"/>
  <c r="C26" i="30"/>
  <c r="H26" i="30" s="1"/>
  <c r="B26" i="30"/>
  <c r="C30" i="30"/>
  <c r="B30" i="30"/>
  <c r="B16" i="30"/>
  <c r="C16" i="30"/>
  <c r="E16" i="30" s="1"/>
  <c r="C8" i="30"/>
  <c r="B8" i="30"/>
  <c r="C11" i="30"/>
  <c r="B11" i="30"/>
  <c r="C14" i="30"/>
  <c r="B14" i="30"/>
  <c r="C17" i="30"/>
  <c r="B17" i="30"/>
  <c r="C21" i="30"/>
  <c r="H21" i="30" s="1"/>
  <c r="B21" i="30"/>
  <c r="B28" i="30"/>
  <c r="C28" i="30"/>
  <c r="C22" i="31"/>
  <c r="H22" i="31" s="1"/>
  <c r="C8" i="31"/>
  <c r="B8" i="31"/>
  <c r="C20" i="31"/>
  <c r="B20" i="31"/>
  <c r="C13" i="31"/>
  <c r="B13" i="31"/>
  <c r="C21" i="31"/>
  <c r="H21" i="31" s="1"/>
  <c r="H11" i="33"/>
  <c r="E11" i="33"/>
  <c r="H18" i="33"/>
  <c r="E18" i="33"/>
  <c r="H38" i="33"/>
  <c r="E38" i="33"/>
  <c r="H40" i="33"/>
  <c r="E40" i="33"/>
  <c r="H17" i="33"/>
  <c r="E17" i="33"/>
  <c r="H17" i="32"/>
  <c r="E17" i="32"/>
  <c r="H40" i="32"/>
  <c r="E40" i="32"/>
  <c r="H11" i="32"/>
  <c r="E11" i="32"/>
  <c r="H18" i="32"/>
  <c r="E18" i="32"/>
  <c r="H35" i="32"/>
  <c r="E35" i="32"/>
  <c r="H15" i="31"/>
  <c r="E15" i="31"/>
  <c r="H7" i="31"/>
  <c r="E7" i="31"/>
  <c r="H7" i="30"/>
  <c r="E7" i="30"/>
  <c r="H38" i="30"/>
  <c r="E38" i="30"/>
  <c r="A26" i="26"/>
  <c r="C26" i="26" s="1"/>
  <c r="E39" i="26" l="1"/>
  <c r="B25" i="18"/>
  <c r="C25" i="18"/>
  <c r="H32" i="33"/>
  <c r="E8" i="33"/>
  <c r="E22" i="33"/>
  <c r="E12" i="30"/>
  <c r="H28" i="32"/>
  <c r="H30" i="33"/>
  <c r="H37" i="32"/>
  <c r="E32" i="32"/>
  <c r="E13" i="32"/>
  <c r="H34" i="32"/>
  <c r="H16" i="32"/>
  <c r="E28" i="33"/>
  <c r="H34" i="33"/>
  <c r="H10" i="32"/>
  <c r="E8" i="32"/>
  <c r="H16" i="33"/>
  <c r="E13" i="33"/>
  <c r="E30" i="32"/>
  <c r="E23" i="32"/>
  <c r="H16" i="30"/>
  <c r="E18" i="30"/>
  <c r="H29" i="30"/>
  <c r="E10" i="33"/>
  <c r="H21" i="33"/>
  <c r="E36" i="33"/>
  <c r="E26" i="30"/>
  <c r="E21" i="30"/>
  <c r="E15" i="30"/>
  <c r="E10" i="30"/>
  <c r="E21" i="31"/>
  <c r="E39" i="25"/>
  <c r="H39" i="25"/>
  <c r="H41" i="25" s="1"/>
  <c r="E11" i="18"/>
  <c r="H11" i="18"/>
  <c r="E12" i="33"/>
  <c r="H12" i="33"/>
  <c r="E7" i="33"/>
  <c r="H7" i="33"/>
  <c r="E35" i="33"/>
  <c r="H35" i="33"/>
  <c r="E31" i="33"/>
  <c r="H31" i="33"/>
  <c r="E19" i="33"/>
  <c r="H19" i="33"/>
  <c r="E14" i="33"/>
  <c r="H14" i="33"/>
  <c r="E9" i="33"/>
  <c r="H9" i="33"/>
  <c r="E37" i="33"/>
  <c r="H37" i="33"/>
  <c r="E33" i="33"/>
  <c r="H33" i="33"/>
  <c r="E29" i="33"/>
  <c r="H29" i="33"/>
  <c r="E14" i="32"/>
  <c r="H14" i="32"/>
  <c r="E33" i="32"/>
  <c r="H33" i="32"/>
  <c r="E29" i="32"/>
  <c r="H29" i="32"/>
  <c r="E12" i="32"/>
  <c r="H12" i="32"/>
  <c r="E7" i="32"/>
  <c r="H7" i="32"/>
  <c r="E36" i="32"/>
  <c r="H36" i="32"/>
  <c r="E31" i="32"/>
  <c r="H31" i="32"/>
  <c r="E19" i="32"/>
  <c r="H19" i="32"/>
  <c r="E9" i="32"/>
  <c r="H9" i="32"/>
  <c r="E13" i="31"/>
  <c r="H13" i="31"/>
  <c r="E8" i="31"/>
  <c r="H8" i="31"/>
  <c r="E22" i="31"/>
  <c r="E20" i="31"/>
  <c r="H20" i="31"/>
  <c r="E10" i="31"/>
  <c r="H10" i="31"/>
  <c r="E28" i="30"/>
  <c r="H28" i="30"/>
  <c r="E27" i="30"/>
  <c r="H27" i="30"/>
  <c r="E20" i="30"/>
  <c r="H20" i="30"/>
  <c r="E17" i="30"/>
  <c r="H17" i="30"/>
  <c r="E14" i="30"/>
  <c r="H14" i="30"/>
  <c r="E11" i="30"/>
  <c r="H11" i="30"/>
  <c r="E8" i="30"/>
  <c r="H8" i="30"/>
  <c r="E37" i="30"/>
  <c r="H37" i="30"/>
  <c r="H40" i="30" s="1"/>
  <c r="E30" i="30"/>
  <c r="H30" i="30"/>
  <c r="E19" i="30"/>
  <c r="H19" i="30"/>
  <c r="E13" i="30"/>
  <c r="H13" i="30"/>
  <c r="H42" i="32" l="1"/>
  <c r="H42" i="33"/>
  <c r="H34" i="30"/>
  <c r="H42" i="30" s="1"/>
  <c r="E24" i="31"/>
  <c r="H24" i="31"/>
  <c r="H29" i="31" s="1"/>
  <c r="E24" i="33"/>
  <c r="H24" i="33"/>
  <c r="E25" i="32"/>
  <c r="H25" i="32"/>
  <c r="E34" i="30"/>
  <c r="H45" i="32" l="1"/>
  <c r="H50" i="32" s="1"/>
  <c r="H44" i="33"/>
  <c r="H49" i="33" s="1"/>
  <c r="A32" i="21"/>
  <c r="A31" i="21"/>
  <c r="A30" i="21"/>
  <c r="A26" i="21"/>
  <c r="A25" i="21"/>
  <c r="A19" i="21"/>
  <c r="A17" i="21"/>
  <c r="A15" i="21"/>
  <c r="A14" i="21"/>
  <c r="A13" i="21"/>
  <c r="A12" i="21"/>
  <c r="A11" i="21"/>
  <c r="A10" i="21"/>
  <c r="A31" i="26"/>
  <c r="A29" i="26"/>
  <c r="A33" i="26"/>
  <c r="A30" i="26"/>
  <c r="A20" i="26"/>
  <c r="A19" i="26"/>
  <c r="A18" i="26"/>
  <c r="A17" i="26"/>
  <c r="A16" i="26"/>
  <c r="A14" i="26"/>
  <c r="A13" i="26"/>
  <c r="A12" i="26"/>
  <c r="A11" i="26"/>
  <c r="A10" i="26"/>
  <c r="A9" i="26"/>
  <c r="A8" i="26"/>
  <c r="A7" i="26"/>
  <c r="A35" i="25"/>
  <c r="A33" i="25"/>
  <c r="A32" i="25"/>
  <c r="A31" i="25"/>
  <c r="A30" i="25"/>
  <c r="A29" i="25"/>
  <c r="A21" i="25"/>
  <c r="A19" i="25"/>
  <c r="A18" i="25"/>
  <c r="C18" i="25" s="1"/>
  <c r="A17" i="25"/>
  <c r="C17" i="25" s="1"/>
  <c r="A16" i="25"/>
  <c r="A14" i="25"/>
  <c r="A13" i="25"/>
  <c r="A12" i="25"/>
  <c r="A11" i="25"/>
  <c r="C11" i="25" s="1"/>
  <c r="A10" i="25"/>
  <c r="A9" i="25"/>
  <c r="A8" i="25"/>
  <c r="A7" i="25"/>
  <c r="A36" i="20"/>
  <c r="A35" i="20"/>
  <c r="A29" i="20"/>
  <c r="A28" i="20"/>
  <c r="A27" i="20"/>
  <c r="A22" i="20"/>
  <c r="A20" i="20"/>
  <c r="A18" i="20"/>
  <c r="A17" i="20"/>
  <c r="A16" i="20"/>
  <c r="A15" i="20"/>
  <c r="A14" i="20"/>
  <c r="A13" i="20"/>
  <c r="A12" i="20"/>
  <c r="A11" i="20"/>
  <c r="A10" i="20"/>
  <c r="A24" i="19"/>
  <c r="A38" i="19"/>
  <c r="A37" i="19"/>
  <c r="A32" i="19"/>
  <c r="A31" i="19"/>
  <c r="A29" i="19"/>
  <c r="A28" i="19"/>
  <c r="A27" i="19"/>
  <c r="A25" i="19"/>
  <c r="A26" i="19"/>
  <c r="A23" i="19"/>
  <c r="A22" i="19"/>
  <c r="A20" i="19"/>
  <c r="A17" i="19"/>
  <c r="A15" i="19"/>
  <c r="A14" i="19"/>
  <c r="A13" i="19"/>
  <c r="A12" i="19"/>
  <c r="A11" i="19"/>
  <c r="A10" i="19"/>
  <c r="A8" i="19"/>
  <c r="A37" i="18"/>
  <c r="A28" i="18"/>
  <c r="A26" i="18"/>
  <c r="A24" i="18"/>
  <c r="A23" i="18"/>
  <c r="A22" i="18"/>
  <c r="A20" i="18"/>
  <c r="A17" i="18"/>
  <c r="A13" i="18"/>
  <c r="A10" i="18"/>
  <c r="A8" i="18"/>
  <c r="A7" i="18"/>
  <c r="A21" i="17"/>
  <c r="A34" i="17"/>
  <c r="A26" i="17"/>
  <c r="A24" i="17"/>
  <c r="A22" i="17"/>
  <c r="A20" i="17"/>
  <c r="A19" i="17"/>
  <c r="A15" i="17"/>
  <c r="A14" i="17"/>
  <c r="A10" i="17"/>
  <c r="A8" i="17"/>
  <c r="A30" i="8"/>
  <c r="A23" i="8"/>
  <c r="A22" i="8"/>
  <c r="A19" i="8"/>
  <c r="A18" i="8"/>
  <c r="A17" i="8"/>
  <c r="A16" i="8"/>
  <c r="A14" i="8"/>
  <c r="A8" i="8"/>
  <c r="A7" i="8"/>
  <c r="B19" i="8" l="1"/>
  <c r="C19" i="8"/>
  <c r="C18" i="8"/>
  <c r="B18" i="8"/>
  <c r="C30" i="8"/>
  <c r="B30" i="8"/>
  <c r="B24" i="17"/>
  <c r="C24" i="17"/>
  <c r="B7" i="18"/>
  <c r="C7" i="18"/>
  <c r="B22" i="18"/>
  <c r="C22" i="18"/>
  <c r="C28" i="18"/>
  <c r="B28" i="18"/>
  <c r="C22" i="19"/>
  <c r="B22" i="19"/>
  <c r="C27" i="19"/>
  <c r="B27" i="19"/>
  <c r="C31" i="19"/>
  <c r="B31" i="19"/>
  <c r="B24" i="19"/>
  <c r="C24" i="19"/>
  <c r="B13" i="20"/>
  <c r="C13" i="20"/>
  <c r="B17" i="20"/>
  <c r="C17" i="20"/>
  <c r="B22" i="20"/>
  <c r="C22" i="20"/>
  <c r="B12" i="21"/>
  <c r="C12" i="21"/>
  <c r="C30" i="21"/>
  <c r="B30" i="21"/>
  <c r="B26" i="17"/>
  <c r="C26" i="17"/>
  <c r="B23" i="18"/>
  <c r="C23" i="18"/>
  <c r="C37" i="18"/>
  <c r="B37" i="18"/>
  <c r="C15" i="19"/>
  <c r="H15" i="19" s="1"/>
  <c r="B15" i="19"/>
  <c r="C28" i="19"/>
  <c r="B28" i="19"/>
  <c r="C32" i="19"/>
  <c r="B32" i="19"/>
  <c r="C14" i="20"/>
  <c r="B14" i="20"/>
  <c r="B18" i="20"/>
  <c r="C18" i="20"/>
  <c r="C29" i="20"/>
  <c r="B29" i="20"/>
  <c r="C13" i="21"/>
  <c r="B13" i="21"/>
  <c r="B25" i="21"/>
  <c r="C25" i="21"/>
  <c r="B34" i="17"/>
  <c r="C34" i="17"/>
  <c r="B24" i="18"/>
  <c r="C24" i="18"/>
  <c r="C12" i="19"/>
  <c r="B12" i="19"/>
  <c r="B17" i="19"/>
  <c r="C17" i="19"/>
  <c r="B26" i="19"/>
  <c r="C26" i="19"/>
  <c r="B29" i="19"/>
  <c r="C29" i="19"/>
  <c r="C37" i="19"/>
  <c r="B37" i="19"/>
  <c r="C15" i="20"/>
  <c r="B15" i="20"/>
  <c r="C20" i="20"/>
  <c r="B20" i="20"/>
  <c r="C35" i="20"/>
  <c r="B35" i="20"/>
  <c r="C14" i="21"/>
  <c r="B14" i="21"/>
  <c r="C19" i="21"/>
  <c r="B19" i="21"/>
  <c r="C26" i="21"/>
  <c r="B26" i="21"/>
  <c r="B32" i="21"/>
  <c r="C32" i="21"/>
  <c r="C22" i="8"/>
  <c r="B22" i="8"/>
  <c r="B20" i="17"/>
  <c r="C20" i="17"/>
  <c r="C17" i="8"/>
  <c r="B17" i="8"/>
  <c r="B23" i="8"/>
  <c r="C23" i="8"/>
  <c r="B22" i="17"/>
  <c r="C22" i="17"/>
  <c r="B21" i="17"/>
  <c r="C21" i="17"/>
  <c r="C26" i="18"/>
  <c r="B26" i="18"/>
  <c r="C13" i="19"/>
  <c r="E13" i="19" s="1"/>
  <c r="B13" i="19"/>
  <c r="C20" i="19"/>
  <c r="B20" i="19"/>
  <c r="B25" i="19"/>
  <c r="C25" i="19"/>
  <c r="C30" i="19"/>
  <c r="B30" i="19"/>
  <c r="B38" i="19"/>
  <c r="C38" i="19"/>
  <c r="B12" i="20"/>
  <c r="C12" i="20"/>
  <c r="B27" i="20"/>
  <c r="C27" i="20"/>
  <c r="B36" i="20"/>
  <c r="C36" i="20"/>
  <c r="C15" i="21"/>
  <c r="B15" i="21"/>
  <c r="C20" i="21"/>
  <c r="B20" i="21"/>
  <c r="C8" i="18"/>
  <c r="B8" i="18"/>
  <c r="C8" i="17"/>
  <c r="B8" i="17"/>
  <c r="B7" i="8"/>
  <c r="C7" i="8"/>
  <c r="C10" i="17"/>
  <c r="B10" i="17"/>
  <c r="B8" i="8"/>
  <c r="C8" i="8"/>
  <c r="C28" i="20"/>
  <c r="B28" i="20"/>
  <c r="C9" i="18"/>
  <c r="B9" i="18"/>
  <c r="B31" i="21"/>
  <c r="C31" i="21"/>
  <c r="B8" i="19"/>
  <c r="C8" i="19"/>
  <c r="B10" i="18"/>
  <c r="C10" i="18"/>
  <c r="B14" i="19"/>
  <c r="C14" i="19"/>
  <c r="E14" i="19" s="1"/>
  <c r="C13" i="18"/>
  <c r="B13" i="18"/>
  <c r="B23" i="19"/>
  <c r="C23" i="19"/>
  <c r="C16" i="18"/>
  <c r="B16" i="18"/>
  <c r="B11" i="20"/>
  <c r="C11" i="20"/>
  <c r="C14" i="17"/>
  <c r="B14" i="17"/>
  <c r="C10" i="19"/>
  <c r="B10" i="19"/>
  <c r="C11" i="21"/>
  <c r="B11" i="21"/>
  <c r="C11" i="19"/>
  <c r="B11" i="19"/>
  <c r="C10" i="20"/>
  <c r="B10" i="20"/>
  <c r="C10" i="21"/>
  <c r="B10" i="21"/>
  <c r="B15" i="17"/>
  <c r="C15" i="17"/>
  <c r="B14" i="8"/>
  <c r="C14" i="8"/>
  <c r="B17" i="18"/>
  <c r="C17" i="18"/>
  <c r="C17" i="21"/>
  <c r="B17" i="21"/>
  <c r="B16" i="20"/>
  <c r="C16" i="20"/>
  <c r="C19" i="17"/>
  <c r="B19" i="17"/>
  <c r="B16" i="8"/>
  <c r="C16" i="8"/>
  <c r="C20" i="18"/>
  <c r="B20" i="18"/>
  <c r="B8" i="26"/>
  <c r="C8" i="26"/>
  <c r="E8" i="26" s="1"/>
  <c r="C30" i="26"/>
  <c r="B30" i="26"/>
  <c r="B9" i="26"/>
  <c r="C9" i="26"/>
  <c r="E9" i="26" s="1"/>
  <c r="B13" i="26"/>
  <c r="C13" i="26"/>
  <c r="E13" i="26" s="1"/>
  <c r="C18" i="26"/>
  <c r="E18" i="26" s="1"/>
  <c r="C33" i="26"/>
  <c r="B33" i="26"/>
  <c r="B12" i="26"/>
  <c r="C12" i="26"/>
  <c r="E12" i="26" s="1"/>
  <c r="C10" i="26"/>
  <c r="E10" i="26" s="1"/>
  <c r="B10" i="26"/>
  <c r="C14" i="26"/>
  <c r="E14" i="26" s="1"/>
  <c r="B14" i="26"/>
  <c r="C19" i="26"/>
  <c r="E19" i="26" s="1"/>
  <c r="B19" i="26"/>
  <c r="C29" i="26"/>
  <c r="B29" i="26"/>
  <c r="C17" i="26"/>
  <c r="E17" i="26" s="1"/>
  <c r="C7" i="26"/>
  <c r="B7" i="26"/>
  <c r="C11" i="26"/>
  <c r="E11" i="26" s="1"/>
  <c r="C16" i="26"/>
  <c r="E16" i="26" s="1"/>
  <c r="B16" i="26"/>
  <c r="B20" i="26"/>
  <c r="C20" i="26"/>
  <c r="E20" i="26" s="1"/>
  <c r="B31" i="26"/>
  <c r="C31" i="26"/>
  <c r="B21" i="25"/>
  <c r="C21" i="25"/>
  <c r="B8" i="25"/>
  <c r="C8" i="25"/>
  <c r="C12" i="25"/>
  <c r="B12" i="25"/>
  <c r="B29" i="25"/>
  <c r="C29" i="25"/>
  <c r="B33" i="25"/>
  <c r="C33" i="25"/>
  <c r="C16" i="25"/>
  <c r="B16" i="25"/>
  <c r="B9" i="25"/>
  <c r="C9" i="25"/>
  <c r="B30" i="25"/>
  <c r="C30" i="25"/>
  <c r="B35" i="25"/>
  <c r="C35" i="25"/>
  <c r="B7" i="25"/>
  <c r="C7" i="25"/>
  <c r="C32" i="25"/>
  <c r="B32" i="25"/>
  <c r="C13" i="25"/>
  <c r="B13" i="25"/>
  <c r="C10" i="25"/>
  <c r="B10" i="25"/>
  <c r="C14" i="25"/>
  <c r="B14" i="25"/>
  <c r="C19" i="25"/>
  <c r="B19" i="25"/>
  <c r="C31" i="25"/>
  <c r="B31" i="25"/>
  <c r="E20" i="8"/>
  <c r="H20" i="8"/>
  <c r="A23" i="7"/>
  <c r="A16" i="7"/>
  <c r="A7" i="7"/>
  <c r="E15" i="19" l="1"/>
  <c r="B23" i="7"/>
  <c r="C23" i="7"/>
  <c r="C16" i="7"/>
  <c r="B16" i="7"/>
  <c r="C7" i="7"/>
  <c r="B7" i="7"/>
  <c r="C15" i="7"/>
  <c r="B15" i="7"/>
  <c r="H14" i="19"/>
  <c r="H13" i="19"/>
  <c r="H25" i="21" l="1"/>
  <c r="E25" i="21"/>
  <c r="E20" i="21"/>
  <c r="H20" i="21"/>
  <c r="H35" i="26"/>
  <c r="E35" i="26"/>
  <c r="H35" i="25"/>
  <c r="E35" i="25"/>
  <c r="H38" i="21"/>
  <c r="H36" i="20"/>
  <c r="H38" i="19"/>
  <c r="H20" i="20"/>
  <c r="H34" i="17"/>
  <c r="E37" i="18"/>
  <c r="H39" i="18"/>
  <c r="E39" i="18"/>
  <c r="H36" i="17"/>
  <c r="E36" i="17"/>
  <c r="H32" i="8"/>
  <c r="E32" i="8"/>
  <c r="H30" i="8"/>
  <c r="E18" i="7"/>
  <c r="E10" i="25" l="1"/>
  <c r="H13" i="25"/>
  <c r="H9" i="25"/>
  <c r="H12" i="25"/>
  <c r="E17" i="25"/>
  <c r="H8" i="25"/>
  <c r="H16" i="25"/>
  <c r="H21" i="25"/>
  <c r="H18" i="25"/>
  <c r="H7" i="25"/>
  <c r="H11" i="25"/>
  <c r="H14" i="25"/>
  <c r="H19" i="25"/>
  <c r="H13" i="20"/>
  <c r="H9" i="20"/>
  <c r="H15" i="20"/>
  <c r="E19" i="20"/>
  <c r="E21" i="20"/>
  <c r="H29" i="20"/>
  <c r="H18" i="20"/>
  <c r="H28" i="20"/>
  <c r="E10" i="20"/>
  <c r="E17" i="20"/>
  <c r="H14" i="20"/>
  <c r="H8" i="20"/>
  <c r="E11" i="20"/>
  <c r="H16" i="20"/>
  <c r="E35" i="20"/>
  <c r="E7" i="20"/>
  <c r="H22" i="19"/>
  <c r="E31" i="19"/>
  <c r="H22" i="18"/>
  <c r="E25" i="18"/>
  <c r="H10" i="17"/>
  <c r="H11" i="17"/>
  <c r="H19" i="17"/>
  <c r="H24" i="17"/>
  <c r="H22" i="17"/>
  <c r="E13" i="8"/>
  <c r="E7" i="8"/>
  <c r="E11" i="8"/>
  <c r="E16" i="8"/>
  <c r="E8" i="8"/>
  <c r="H14" i="8"/>
  <c r="E17" i="8"/>
  <c r="E10" i="8"/>
  <c r="E15" i="8"/>
  <c r="E16" i="7"/>
  <c r="H15" i="7"/>
  <c r="E36" i="20"/>
  <c r="H8" i="26"/>
  <c r="H10" i="26"/>
  <c r="H12" i="26"/>
  <c r="H14" i="26"/>
  <c r="H17" i="26"/>
  <c r="H19" i="26"/>
  <c r="H20" i="26"/>
  <c r="E30" i="26"/>
  <c r="H30" i="26"/>
  <c r="E29" i="26"/>
  <c r="H29" i="26"/>
  <c r="E32" i="26"/>
  <c r="H32" i="26"/>
  <c r="H38" i="26"/>
  <c r="E38" i="26"/>
  <c r="H7" i="26"/>
  <c r="E7" i="26"/>
  <c r="H9" i="26"/>
  <c r="H11" i="26"/>
  <c r="H13" i="26"/>
  <c r="H16" i="26"/>
  <c r="H18" i="26"/>
  <c r="E26" i="26"/>
  <c r="H26" i="26"/>
  <c r="E33" i="26"/>
  <c r="H33" i="26"/>
  <c r="E31" i="26"/>
  <c r="H31" i="26"/>
  <c r="H33" i="25"/>
  <c r="E31" i="25"/>
  <c r="H31" i="25"/>
  <c r="E30" i="25"/>
  <c r="H30" i="25"/>
  <c r="E32" i="25"/>
  <c r="H32" i="25"/>
  <c r="E29" i="25"/>
  <c r="H29" i="25"/>
  <c r="E26" i="25"/>
  <c r="H26" i="25"/>
  <c r="H38" i="25"/>
  <c r="E38" i="25"/>
  <c r="E33" i="25"/>
  <c r="E15" i="21"/>
  <c r="H15" i="21"/>
  <c r="E38" i="21"/>
  <c r="E19" i="21"/>
  <c r="H19" i="21"/>
  <c r="H39" i="21"/>
  <c r="E31" i="21"/>
  <c r="H31" i="21"/>
  <c r="E10" i="21"/>
  <c r="H10" i="21"/>
  <c r="E13" i="21"/>
  <c r="H13" i="21"/>
  <c r="E30" i="21"/>
  <c r="H30" i="21"/>
  <c r="H8" i="21"/>
  <c r="E8" i="21"/>
  <c r="H12" i="21"/>
  <c r="E12" i="21"/>
  <c r="H17" i="21"/>
  <c r="E17" i="21"/>
  <c r="E26" i="21"/>
  <c r="H26" i="21"/>
  <c r="E7" i="21"/>
  <c r="H7" i="21"/>
  <c r="E11" i="21"/>
  <c r="H11" i="21"/>
  <c r="E14" i="21"/>
  <c r="H14" i="21"/>
  <c r="E32" i="21"/>
  <c r="H32" i="21"/>
  <c r="E38" i="19"/>
  <c r="H22" i="20"/>
  <c r="E22" i="20"/>
  <c r="H27" i="20"/>
  <c r="E27" i="20"/>
  <c r="E20" i="20"/>
  <c r="H26" i="20"/>
  <c r="E26" i="20"/>
  <c r="H12" i="20"/>
  <c r="E12" i="20"/>
  <c r="E26" i="19"/>
  <c r="H26" i="19"/>
  <c r="E30" i="19"/>
  <c r="H30" i="19"/>
  <c r="E21" i="19"/>
  <c r="H21" i="19"/>
  <c r="E20" i="19"/>
  <c r="H20" i="19"/>
  <c r="H19" i="19"/>
  <c r="E19" i="19"/>
  <c r="H12" i="19"/>
  <c r="E12" i="19"/>
  <c r="E29" i="19"/>
  <c r="H29" i="19"/>
  <c r="E9" i="19"/>
  <c r="H9" i="19"/>
  <c r="E25" i="19"/>
  <c r="H25" i="19"/>
  <c r="E37" i="19"/>
  <c r="H37" i="19"/>
  <c r="H39" i="19" s="1"/>
  <c r="H7" i="19"/>
  <c r="E7" i="19"/>
  <c r="E23" i="19"/>
  <c r="H23" i="19"/>
  <c r="E16" i="19"/>
  <c r="H16" i="19"/>
  <c r="E24" i="19"/>
  <c r="H24" i="19"/>
  <c r="E11" i="19"/>
  <c r="H11" i="19"/>
  <c r="E28" i="19"/>
  <c r="H28" i="19"/>
  <c r="E32" i="19"/>
  <c r="H32" i="19"/>
  <c r="H8" i="19"/>
  <c r="E8" i="19"/>
  <c r="E10" i="19"/>
  <c r="H10" i="19"/>
  <c r="E18" i="19"/>
  <c r="H18" i="19"/>
  <c r="E27" i="19"/>
  <c r="H27" i="19"/>
  <c r="H17" i="19"/>
  <c r="E17" i="19"/>
  <c r="H37" i="18"/>
  <c r="H40" i="18" s="1"/>
  <c r="E14" i="18"/>
  <c r="H14" i="18"/>
  <c r="E20" i="18"/>
  <c r="H20" i="18"/>
  <c r="E24" i="18"/>
  <c r="H24" i="18"/>
  <c r="E28" i="18"/>
  <c r="H28" i="18"/>
  <c r="E8" i="18"/>
  <c r="H8" i="18"/>
  <c r="E13" i="18"/>
  <c r="H13" i="18"/>
  <c r="E19" i="18"/>
  <c r="H19" i="18"/>
  <c r="E23" i="18"/>
  <c r="H23" i="18"/>
  <c r="E7" i="18"/>
  <c r="H7" i="18"/>
  <c r="E10" i="18"/>
  <c r="H10" i="18"/>
  <c r="E17" i="18"/>
  <c r="H17" i="18"/>
  <c r="E9" i="18"/>
  <c r="H9" i="18"/>
  <c r="E16" i="18"/>
  <c r="H16" i="18"/>
  <c r="E21" i="18"/>
  <c r="H21" i="18"/>
  <c r="E26" i="18"/>
  <c r="H26" i="18"/>
  <c r="H14" i="17"/>
  <c r="E14" i="17"/>
  <c r="H20" i="17"/>
  <c r="E20" i="17"/>
  <c r="H26" i="17"/>
  <c r="E26" i="17"/>
  <c r="H18" i="17"/>
  <c r="E18" i="17"/>
  <c r="H8" i="17"/>
  <c r="E8" i="17"/>
  <c r="H21" i="17"/>
  <c r="E21" i="17"/>
  <c r="H15" i="17"/>
  <c r="E15" i="17"/>
  <c r="E34" i="17"/>
  <c r="H37" i="17"/>
  <c r="H19" i="8"/>
  <c r="E19" i="8"/>
  <c r="E18" i="8"/>
  <c r="H18" i="8"/>
  <c r="E30" i="8"/>
  <c r="E23" i="8"/>
  <c r="H23" i="8"/>
  <c r="E22" i="8"/>
  <c r="H22" i="8"/>
  <c r="H33" i="8"/>
  <c r="E21" i="7"/>
  <c r="E10" i="7"/>
  <c r="H10" i="7"/>
  <c r="H18" i="7"/>
  <c r="E8" i="7"/>
  <c r="H8" i="7"/>
  <c r="E12" i="7"/>
  <c r="H12" i="7"/>
  <c r="E7" i="7"/>
  <c r="H7" i="7"/>
  <c r="H23" i="7"/>
  <c r="E23" i="7"/>
  <c r="E29" i="7"/>
  <c r="H29" i="7"/>
  <c r="H33" i="7" s="1"/>
  <c r="E11" i="7"/>
  <c r="H11" i="7"/>
  <c r="E9" i="7"/>
  <c r="H9" i="7"/>
  <c r="E9" i="25" l="1"/>
  <c r="H17" i="25"/>
  <c r="E14" i="25"/>
  <c r="E7" i="25"/>
  <c r="E8" i="25"/>
  <c r="E16" i="25"/>
  <c r="E19" i="25"/>
  <c r="E21" i="25"/>
  <c r="E11" i="25"/>
  <c r="E12" i="25"/>
  <c r="H10" i="25"/>
  <c r="E18" i="25"/>
  <c r="E13" i="25"/>
  <c r="E24" i="17"/>
  <c r="E9" i="20"/>
  <c r="H34" i="21"/>
  <c r="H41" i="21" s="1"/>
  <c r="H46" i="21" s="1"/>
  <c r="E22" i="19"/>
  <c r="E28" i="20"/>
  <c r="E8" i="20"/>
  <c r="H19" i="20"/>
  <c r="E18" i="20"/>
  <c r="H10" i="20"/>
  <c r="E16" i="20"/>
  <c r="H17" i="20"/>
  <c r="H35" i="20"/>
  <c r="H38" i="20" s="1"/>
  <c r="E29" i="20"/>
  <c r="H21" i="20"/>
  <c r="H7" i="20"/>
  <c r="E14" i="20"/>
  <c r="H11" i="20"/>
  <c r="E13" i="20"/>
  <c r="E15" i="20"/>
  <c r="H10" i="8"/>
  <c r="H25" i="18"/>
  <c r="H30" i="18" s="1"/>
  <c r="H42" i="18" s="1"/>
  <c r="H47" i="18" s="1"/>
  <c r="H31" i="19"/>
  <c r="E19" i="17"/>
  <c r="H17" i="8"/>
  <c r="H28" i="17"/>
  <c r="H39" i="17" s="1"/>
  <c r="H44" i="17" s="1"/>
  <c r="H13" i="8"/>
  <c r="H16" i="8"/>
  <c r="E22" i="18"/>
  <c r="E30" i="18" s="1"/>
  <c r="E15" i="7"/>
  <c r="E25" i="7" s="1"/>
  <c r="H15" i="8"/>
  <c r="E14" i="8"/>
  <c r="E22" i="17"/>
  <c r="E11" i="17"/>
  <c r="E10" i="17"/>
  <c r="H11" i="8"/>
  <c r="H7" i="8"/>
  <c r="H8" i="8"/>
  <c r="H16" i="7"/>
  <c r="H25" i="7" s="1"/>
  <c r="H35" i="7" s="1"/>
  <c r="H40" i="7" s="1"/>
  <c r="H22" i="26"/>
  <c r="E22" i="26"/>
  <c r="E34" i="21"/>
  <c r="E23" i="25" l="1"/>
  <c r="E34" i="19"/>
  <c r="H23" i="25"/>
  <c r="H43" i="25" s="1"/>
  <c r="H48" i="25" s="1"/>
  <c r="E31" i="20"/>
  <c r="H31" i="20"/>
  <c r="H40" i="20" s="1"/>
  <c r="H45" i="20" s="1"/>
  <c r="H34" i="19"/>
  <c r="H41" i="19" s="1"/>
  <c r="H46" i="19" s="1"/>
  <c r="E25" i="8"/>
  <c r="E28" i="17"/>
  <c r="H25" i="8"/>
  <c r="H36" i="8" s="1"/>
  <c r="H41" i="8" s="1"/>
</calcChain>
</file>

<file path=xl/sharedStrings.xml><?xml version="1.0" encoding="utf-8"?>
<sst xmlns="http://schemas.openxmlformats.org/spreadsheetml/2006/main" count="916" uniqueCount="338">
  <si>
    <t>Ream A4 Paper</t>
  </si>
  <si>
    <t>Item</t>
  </si>
  <si>
    <t>Unit Price</t>
  </si>
  <si>
    <t>Pencil Grip</t>
  </si>
  <si>
    <t xml:space="preserve">Headphones (not earphones) </t>
  </si>
  <si>
    <t>Scissors (Blunt end)</t>
  </si>
  <si>
    <t>2B Pencils</t>
  </si>
  <si>
    <t>Sticky Tape (Roll)</t>
  </si>
  <si>
    <t>Packet (10) Plastic Sleeves (for ring bound folders)</t>
  </si>
  <si>
    <t>A4 Pad Graph Paper 50 leaf</t>
  </si>
  <si>
    <t>Pocket Manilla Folders</t>
  </si>
  <si>
    <t>Pack (50) Reinforced A4 lined paper</t>
  </si>
  <si>
    <t>2H Pencils</t>
  </si>
  <si>
    <t>Wet Wipes</t>
  </si>
  <si>
    <t>Product Code</t>
  </si>
  <si>
    <t>A3 sketch book (25 leaf) - Premium</t>
  </si>
  <si>
    <t>A4 Binder Books lined (64 page)</t>
  </si>
  <si>
    <t>SCOTS PGC COLLEGE</t>
  </si>
  <si>
    <t>PARENTS TO PROVIDE</t>
  </si>
  <si>
    <t>Qty</t>
  </si>
  <si>
    <t>Cost</t>
  </si>
  <si>
    <t>NOTE:</t>
  </si>
  <si>
    <t>Qty Required</t>
  </si>
  <si>
    <t>OPTION 3</t>
  </si>
  <si>
    <t>TOTAL</t>
  </si>
  <si>
    <t xml:space="preserve">NOTE: </t>
  </si>
  <si>
    <t xml:space="preserve">ADDITIONAL ITEMS </t>
  </si>
  <si>
    <t>ADDITIONAL ITEMS</t>
  </si>
  <si>
    <t xml:space="preserve">All books should be neatly covered and the student's name clearly displayed.  </t>
  </si>
  <si>
    <t>TI</t>
  </si>
  <si>
    <t>STUDENT NAME:</t>
  </si>
  <si>
    <t>ES</t>
  </si>
  <si>
    <t>Email:</t>
  </si>
  <si>
    <t>Phone:</t>
  </si>
  <si>
    <t>Art Folio A4 Sketch Book</t>
  </si>
  <si>
    <t>Maths Set - 9 Piece</t>
  </si>
  <si>
    <t>Lead pencil HB - Art</t>
  </si>
  <si>
    <t>Lead pencil 2B - Art</t>
  </si>
  <si>
    <t>Document wallet (plastic/vinyl top closing)</t>
  </si>
  <si>
    <t>SCOTS Code</t>
  </si>
  <si>
    <t xml:space="preserve"> Clear with Button</t>
  </si>
  <si>
    <t>Milk 30+</t>
  </si>
  <si>
    <t xml:space="preserve"> (Vinyl Name) Asst Colours</t>
  </si>
  <si>
    <t>HB Pencils (Staedtler brand)</t>
  </si>
  <si>
    <t>Verbartim Store n Go</t>
  </si>
  <si>
    <t>Bic</t>
  </si>
  <si>
    <t>Red Pen</t>
  </si>
  <si>
    <t>Blue Pen</t>
  </si>
  <si>
    <t>Black Pen</t>
  </si>
  <si>
    <t>Green Pen</t>
  </si>
  <si>
    <t xml:space="preserve">Plastic (not metal) Ruler 30cm - clear </t>
  </si>
  <si>
    <t>Colby $7.40</t>
  </si>
  <si>
    <t xml:space="preserve">USB Lanyard </t>
  </si>
  <si>
    <t xml:space="preserve">Small pencil case (for writing equipment) </t>
  </si>
  <si>
    <t xml:space="preserve"> Tartan</t>
  </si>
  <si>
    <t>Exercise Book A4  (blue lined w/ margin) 96 page</t>
  </si>
  <si>
    <t>Document Wallet w/ Button plastic/durable (for homework)</t>
  </si>
  <si>
    <t>Scientific Calculator TI-30XB</t>
  </si>
  <si>
    <t>Stapler(Mini) + 1000 Staples</t>
  </si>
  <si>
    <t>Protractor  Plastic 180°  (not 360°)</t>
  </si>
  <si>
    <t>Compass Plastic (Non Needle Point)</t>
  </si>
  <si>
    <t>A4 Visual Art Diary</t>
  </si>
  <si>
    <t>Lead pencil 4B - Art</t>
  </si>
  <si>
    <t>Lead pencil 6B - Art</t>
  </si>
  <si>
    <t>Fine point black pen - Art</t>
  </si>
  <si>
    <t>Dark Green</t>
  </si>
  <si>
    <t>Display Folder (Green) - Music</t>
  </si>
  <si>
    <t>Pencil Sharpener with container</t>
  </si>
  <si>
    <t>Display Folder (Green) – Music</t>
  </si>
  <si>
    <t>Earphones (For laptop)</t>
  </si>
  <si>
    <t>Plastic sleeved display folder A4 20 pocket</t>
  </si>
  <si>
    <t>Drawstring Bag (for headphones)</t>
  </si>
  <si>
    <t>Year 2 Ruled Exercise Book 48 page - A4 SIZE</t>
  </si>
  <si>
    <t>Year 2 Ruled Botany Book 48 page - A4 SIZE</t>
  </si>
  <si>
    <t>Year 3/4 Ruled Exercise Book 48 page - A4 SIZE</t>
  </si>
  <si>
    <t>Year 3/4 Ruled Exercise Book 96 page - A4 SIZE</t>
  </si>
  <si>
    <t>Sunscreen Roll On (Milk 30+)</t>
  </si>
  <si>
    <t>Westcott Stainless Steel</t>
  </si>
  <si>
    <r>
      <rPr>
        <b/>
        <sz val="11"/>
        <color rgb="FFC00000"/>
        <rFont val="Calibri"/>
        <family val="2"/>
        <scheme val="minor"/>
      </rPr>
      <t xml:space="preserve">
PAYMENT</t>
    </r>
    <r>
      <rPr>
        <sz val="11"/>
        <color rgb="FFC00000"/>
        <rFont val="Calibri"/>
        <family val="2"/>
        <scheme val="minor"/>
      </rPr>
      <t xml:space="preserve"> is required </t>
    </r>
    <r>
      <rPr>
        <b/>
        <sz val="11"/>
        <color rgb="FFC00000"/>
        <rFont val="Calibri"/>
        <family val="2"/>
        <scheme val="minor"/>
      </rPr>
      <t>with your ORDER</t>
    </r>
    <r>
      <rPr>
        <sz val="11"/>
        <color rgb="FFC00000"/>
        <rFont val="Calibri"/>
        <family val="2"/>
        <scheme val="minor"/>
      </rPr>
      <t xml:space="preserve">.  Orders for </t>
    </r>
    <r>
      <rPr>
        <b/>
        <sz val="11"/>
        <color rgb="FFC00000"/>
        <rFont val="Calibri"/>
        <family val="2"/>
        <scheme val="minor"/>
      </rPr>
      <t>BTS 2016</t>
    </r>
    <r>
      <rPr>
        <sz val="11"/>
        <color rgb="FFC00000"/>
        <rFont val="Calibri"/>
        <family val="2"/>
        <scheme val="minor"/>
      </rPr>
      <t xml:space="preserve"> must be submitted</t>
    </r>
    <r>
      <rPr>
        <b/>
        <sz val="11"/>
        <color rgb="FFC00000"/>
        <rFont val="Calibri"/>
        <family val="2"/>
        <scheme val="minor"/>
      </rPr>
      <t xml:space="preserve"> by November 28th</t>
    </r>
    <r>
      <rPr>
        <sz val="11"/>
        <color rgb="FFC00000"/>
        <rFont val="Calibri"/>
        <family val="2"/>
        <scheme val="minor"/>
      </rPr>
      <t xml:space="preserve"> to be available for </t>
    </r>
    <r>
      <rPr>
        <b/>
        <sz val="11"/>
        <color rgb="FFC00000"/>
        <rFont val="Calibri"/>
        <family val="2"/>
        <scheme val="minor"/>
      </rPr>
      <t>pick up at the Uniform Shop from January 11th 2016.  E: uniformshop@scotspgc.com.au  P: 07 4666 9892</t>
    </r>
    <r>
      <rPr>
        <sz val="11"/>
        <color rgb="FFC00000"/>
        <rFont val="Calibri"/>
        <family val="2"/>
        <scheme val="minor"/>
      </rPr>
      <t xml:space="preserve">                   </t>
    </r>
  </si>
  <si>
    <t>The book hire scheme replaces the need to purchase textbooks. Student requirements will be issued on the first day of school and charged to your account.</t>
  </si>
  <si>
    <r>
      <rPr>
        <b/>
        <sz val="11"/>
        <color rgb="FFC00000"/>
        <rFont val="Calibri"/>
        <family val="2"/>
        <scheme val="minor"/>
      </rPr>
      <t xml:space="preserve">
PAYMENT</t>
    </r>
    <r>
      <rPr>
        <sz val="11"/>
        <color rgb="FFC00000"/>
        <rFont val="Calibri"/>
        <family val="2"/>
        <scheme val="minor"/>
      </rPr>
      <t xml:space="preserve"> is required </t>
    </r>
    <r>
      <rPr>
        <b/>
        <sz val="11"/>
        <color rgb="FFC00000"/>
        <rFont val="Calibri"/>
        <family val="2"/>
        <scheme val="minor"/>
      </rPr>
      <t>with your ORDER</t>
    </r>
    <r>
      <rPr>
        <sz val="11"/>
        <color rgb="FFC00000"/>
        <rFont val="Calibri"/>
        <family val="2"/>
        <scheme val="minor"/>
      </rPr>
      <t xml:space="preserve">.  Orders for </t>
    </r>
    <r>
      <rPr>
        <b/>
        <sz val="11"/>
        <color rgb="FFC00000"/>
        <rFont val="Calibri"/>
        <family val="2"/>
        <scheme val="minor"/>
      </rPr>
      <t>BTS 2017</t>
    </r>
    <r>
      <rPr>
        <sz val="11"/>
        <color rgb="FFC00000"/>
        <rFont val="Calibri"/>
        <family val="2"/>
        <scheme val="minor"/>
      </rPr>
      <t xml:space="preserve"> must be submitted</t>
    </r>
    <r>
      <rPr>
        <b/>
        <sz val="11"/>
        <color rgb="FFC00000"/>
        <rFont val="Calibri"/>
        <family val="2"/>
        <scheme val="minor"/>
      </rPr>
      <t xml:space="preserve"> by November 25th</t>
    </r>
    <r>
      <rPr>
        <sz val="11"/>
        <color rgb="FFC00000"/>
        <rFont val="Calibri"/>
        <family val="2"/>
        <scheme val="minor"/>
      </rPr>
      <t xml:space="preserve"> to be available for </t>
    </r>
    <r>
      <rPr>
        <b/>
        <sz val="11"/>
        <color rgb="FFC00000"/>
        <rFont val="Calibri"/>
        <family val="2"/>
        <scheme val="minor"/>
      </rPr>
      <t>pick up at the Uniform Shop from January 9th 2017.   E: uniformshop@scotspgc.com.au       P: 07 4666 9892</t>
    </r>
    <r>
      <rPr>
        <sz val="11"/>
        <color rgb="FFC00000"/>
        <rFont val="Calibri"/>
        <family val="2"/>
        <scheme val="minor"/>
      </rPr>
      <t xml:space="preserve">                   </t>
    </r>
  </si>
  <si>
    <t>Sticky Tape &amp; Dispenser</t>
  </si>
  <si>
    <t>Year 1 Ruled Botany Book 48 page - A4 SIZE</t>
  </si>
  <si>
    <t>Fruit &amp; Vege Size</t>
  </si>
  <si>
    <t>SCOTS PGC</t>
  </si>
  <si>
    <t>Chairbag (Harlequin Bag - durable 2 pockets)</t>
  </si>
  <si>
    <t>Parent /Carer's Name</t>
  </si>
  <si>
    <t>Triangular HB Lead Pencils (Faber-Castell brand)</t>
  </si>
  <si>
    <t>Sharpener Double Hole Tub - Staedtler</t>
  </si>
  <si>
    <t>Oil Pastels Micador Lge 12 pack</t>
  </si>
  <si>
    <t>Coloured Pencils (Pack 12) Staedtler Norris brand</t>
  </si>
  <si>
    <t>Glue Kids PVA 250ml</t>
  </si>
  <si>
    <t>Large pencil case</t>
  </si>
  <si>
    <t>Pencil Case Clear</t>
  </si>
  <si>
    <t>Glue sticks 40gm</t>
  </si>
  <si>
    <t>Papermate</t>
  </si>
  <si>
    <t>10 pack assorted</t>
  </si>
  <si>
    <t>Exercise Book 8mm Ruled A4 Red Margin 64 pg</t>
  </si>
  <si>
    <t>Plastic Ruler 15cm - clear</t>
  </si>
  <si>
    <t>10mm Quad Graph Book 48 page - A4 SIZE</t>
  </si>
  <si>
    <t>10mm Quad Graph Book 96 page - A4 SIZE</t>
  </si>
  <si>
    <t>5mm Quad A4 Graph book 128 pg</t>
  </si>
  <si>
    <t>Exercise Book A4 (blue line w/ margin) 128 pg</t>
  </si>
  <si>
    <t>Clipboard Folder A4 with front cover</t>
  </si>
  <si>
    <t>Crayola Twistable Crayons 12 pack</t>
  </si>
  <si>
    <t>Water Bottle     Cushion     Spare Underwear</t>
  </si>
  <si>
    <t>ADDITIONAL ITEMS (Required)</t>
  </si>
  <si>
    <t>SCOTS PGC Library Bag</t>
  </si>
  <si>
    <t xml:space="preserve">All books must be covered and all items clearly named, please.  </t>
  </si>
  <si>
    <t>Clear PVC Slip On Book Cover A4 (optional)</t>
  </si>
  <si>
    <t>Note: TI-30XB is the required calculator for Maths</t>
  </si>
  <si>
    <t>Exercise Book A4 8mm ruled 192pg</t>
  </si>
  <si>
    <t>Note: The TI-30XB is the required calculator for Maths</t>
  </si>
  <si>
    <t>Scientific Calculator TI-30XB (Essentials &amp; General Maths)</t>
  </si>
  <si>
    <t>Scientific Calculator TI-30XB  (Essentials &amp; General Maths)</t>
  </si>
  <si>
    <t>Graphing Calculator Colour TI-84 Plus CE - discount included   (Maths Methods &amp; Specialist Maths)</t>
  </si>
  <si>
    <t>Clear PVC Slip on Book Cover A4</t>
  </si>
  <si>
    <t>winc code</t>
  </si>
  <si>
    <t>All books must be clearly named, please.  There is no need to name stationery and art supplies as they are used communally. A pencil case is not required in Year 1.</t>
  </si>
  <si>
    <t>SM388580</t>
  </si>
  <si>
    <t>Ruler Wooden 15cm</t>
  </si>
  <si>
    <t>Ruler Wooden 30cm</t>
  </si>
  <si>
    <t>Scrap Books 64 pages (blank pages - not lined)</t>
  </si>
  <si>
    <t>Scrap Book 72 page (blank pages - not lined)</t>
  </si>
  <si>
    <t>Various #</t>
  </si>
  <si>
    <t>Scissors 7" (178mm)</t>
  </si>
  <si>
    <t>Large Pencil case</t>
  </si>
  <si>
    <t>USB stick (Retractable or Flip Top) 8+GB</t>
  </si>
  <si>
    <t>Exercise Book w/ manuscript - Music 48 page - A4</t>
  </si>
  <si>
    <t>Officemax Handy Zip Pouch A3 Clear</t>
  </si>
  <si>
    <t>Box 100</t>
  </si>
  <si>
    <t>Clear Safety Glasses</t>
  </si>
  <si>
    <t>MEGA THING</t>
  </si>
  <si>
    <t>OFFICEWORKS</t>
  </si>
  <si>
    <t>Notebook A5 Hard Cover 200 pg (English)</t>
  </si>
  <si>
    <t>CHBDRZIPBE</t>
  </si>
  <si>
    <t>ST512001</t>
  </si>
  <si>
    <t>ST3119</t>
  </si>
  <si>
    <t>Fine point black pen - Art (Non-Permanent)</t>
  </si>
  <si>
    <t>PA40702</t>
  </si>
  <si>
    <t>Musical Recorder with Protective Cover</t>
  </si>
  <si>
    <t>N/A</t>
  </si>
  <si>
    <t>AP140785</t>
  </si>
  <si>
    <t>Handy Zip Pouch A3 clear (purchased from College)</t>
  </si>
  <si>
    <t>Highlighter pens (different colours)</t>
  </si>
  <si>
    <t>Scissors 210mm (Adult size - Large)</t>
  </si>
  <si>
    <t>USB Stick 8+ GB (PE - Hand to Teacher)</t>
  </si>
  <si>
    <t>USB Stick 8+GB (PE - Hand to Teacher)</t>
  </si>
  <si>
    <t>Tissues 200 pk</t>
  </si>
  <si>
    <t>EFT</t>
  </si>
  <si>
    <t xml:space="preserve">Payment by </t>
  </si>
  <si>
    <t xml:space="preserve">Invoice  </t>
  </si>
  <si>
    <t>All books must be clearly named, please.  There is no need to name pencils as they are used communally. A pencil case is not required for Prep.</t>
  </si>
  <si>
    <r>
      <t xml:space="preserve">Year 1 Ruled Exercise Book 48 page - MUST BE </t>
    </r>
    <r>
      <rPr>
        <b/>
        <sz val="11"/>
        <color theme="9" tint="-0.499984740745262"/>
        <rFont val="Calibri"/>
        <family val="2"/>
        <scheme val="minor"/>
      </rPr>
      <t>A4</t>
    </r>
  </si>
  <si>
    <t>Mega Thing</t>
  </si>
  <si>
    <r>
      <t xml:space="preserve">Glue Stick </t>
    </r>
    <r>
      <rPr>
        <b/>
        <sz val="11"/>
        <color theme="9" tint="-0.499984740745262"/>
        <rFont val="Calibri"/>
        <family val="2"/>
        <scheme val="minor"/>
      </rPr>
      <t>BOSTIK BLU</t>
    </r>
    <r>
      <rPr>
        <sz val="11"/>
        <color theme="9" tint="-0.499984740745262"/>
        <rFont val="Calibri"/>
        <family val="2"/>
        <scheme val="minor"/>
      </rPr>
      <t xml:space="preserve"> 35gm</t>
    </r>
  </si>
  <si>
    <t>MEGA THING $ inc GST</t>
  </si>
  <si>
    <t>OFFICEWORKS $ INC gst</t>
  </si>
  <si>
    <t>Faber Castell $9.27 + gst</t>
  </si>
  <si>
    <t>Faber $0.95 + gst</t>
  </si>
  <si>
    <t>Officemax $2.81</t>
  </si>
  <si>
    <t>Faber Hexagonal $3.26</t>
  </si>
  <si>
    <t>Sharpie Fluro 4 pack</t>
  </si>
  <si>
    <t>2.54 (not BTS)</t>
  </si>
  <si>
    <t>n/a</t>
  </si>
  <si>
    <t>Buddee $11.00</t>
  </si>
  <si>
    <t>Vinyl</t>
  </si>
  <si>
    <t>1.33 (12 pack)</t>
  </si>
  <si>
    <t>2.38 (12 pack)</t>
  </si>
  <si>
    <t>2.42 (12 pack)</t>
  </si>
  <si>
    <t>2.05 (10 pack)</t>
  </si>
  <si>
    <t>Eraser Staedtler Rasoplast Combi</t>
  </si>
  <si>
    <t>Eraser</t>
  </si>
  <si>
    <t>Marbig $2.64 or Olympic $4.11</t>
  </si>
  <si>
    <t>Playbook - A3 Scrapbook Ruled/Blank 64 page</t>
  </si>
  <si>
    <t>Spiral 5 Subject Notebook A4 250 page</t>
  </si>
  <si>
    <t>Padlock for School Locker (Lockwood 4 Combination 40mm Brass Padlock)</t>
  </si>
  <si>
    <t>Padlock for School Locker (Lockwood 40mm Brass - not combination lock)</t>
  </si>
  <si>
    <t>A4 Zipper Binder</t>
  </si>
  <si>
    <t>Colourhide</t>
  </si>
  <si>
    <t>Hercules Medium Ziplock Bag 15 pack</t>
  </si>
  <si>
    <t>Student workbooks will be issued by the College LRC on the first day of school and charged to your account.</t>
  </si>
  <si>
    <r>
      <t xml:space="preserve">TI-nspire CX </t>
    </r>
    <r>
      <rPr>
        <b/>
        <sz val="11"/>
        <rFont val="Calibri"/>
        <family val="2"/>
        <scheme val="minor"/>
      </rPr>
      <t>NON CAS</t>
    </r>
    <r>
      <rPr>
        <sz val="11"/>
        <rFont val="Calibri"/>
        <family val="2"/>
        <scheme val="minor"/>
      </rPr>
      <t xml:space="preserve"> Graphics Calculator (Maths Methods &amp; Specialist Maths) (Pack Discount does not apply)</t>
    </r>
  </si>
  <si>
    <t>STATIONERY LIST 2022 :  PREP</t>
  </si>
  <si>
    <t>STATIONERY LIST 2022 : YEAR 1</t>
  </si>
  <si>
    <t>STATIONERY LIST 2022 : YEAR 2</t>
  </si>
  <si>
    <t>STATIONERY LIST 2022 : YEAR 3</t>
  </si>
  <si>
    <t>STATIONERY LIST 2022 : YEAR 4</t>
  </si>
  <si>
    <t>STATIONERY LIST 2022 : YEAR 5</t>
  </si>
  <si>
    <t>STATIONERY LIST 2022 : YEAR 6</t>
  </si>
  <si>
    <t>STATIONERY LIST 2022 : YEAR 7</t>
  </si>
  <si>
    <t>STATIONERY LIST 2022 : YEAR 8</t>
  </si>
  <si>
    <t>STATIONERY LIST 2022 : YEAR 9</t>
  </si>
  <si>
    <t>STATIONERY LIST 2022 : YEAR 10</t>
  </si>
  <si>
    <t>STATIONERY LIST 2022 : YEAR 11</t>
  </si>
  <si>
    <t>STATIONERY LIST 2022 : YEAR 12</t>
  </si>
  <si>
    <t>TASS Code</t>
  </si>
  <si>
    <t>SPENERRED</t>
  </si>
  <si>
    <t>Red Biro (erasable)</t>
  </si>
  <si>
    <t>Red Biro Erasable</t>
  </si>
  <si>
    <t>Black Biro (erasable)</t>
  </si>
  <si>
    <t>Blue Biro (erasable)</t>
  </si>
  <si>
    <t>SR320 NWP12</t>
  </si>
  <si>
    <t>Textas (Pack 12) Staedtler Noris brand</t>
  </si>
  <si>
    <t>Coloured Pencils (Pack 24) Staedtler Noris brand</t>
  </si>
  <si>
    <t>Sharpener Single Hole Tub - Staedtler</t>
  </si>
  <si>
    <t>PQ105101</t>
  </si>
  <si>
    <t>Whiteboard Marker (Black)</t>
  </si>
  <si>
    <t>PQ107001</t>
  </si>
  <si>
    <t>SPENART70</t>
  </si>
  <si>
    <t>Artline 70 Permanent Marker (Industrial Tech)</t>
  </si>
  <si>
    <t>HB Pencils (Industrial Tech)</t>
  </si>
  <si>
    <t>SDOCWCLR</t>
  </si>
  <si>
    <t>SPCLCSVNYLG</t>
  </si>
  <si>
    <t>SPCLCLVNYSM</t>
  </si>
  <si>
    <t>SPCLCSTRNSM</t>
  </si>
  <si>
    <t>CPCLCSTRNLG</t>
  </si>
  <si>
    <t>SPCLCSCLR</t>
  </si>
  <si>
    <t>SCLBYA3</t>
  </si>
  <si>
    <t>SBSCR64</t>
  </si>
  <si>
    <t>SBSCR72</t>
  </si>
  <si>
    <t>SBEA4EXYR148</t>
  </si>
  <si>
    <t>SBEYR1BOT48</t>
  </si>
  <si>
    <t>SBEA4EXYR248</t>
  </si>
  <si>
    <t>SBEYR2BOT48</t>
  </si>
  <si>
    <t>SBEA4EXYR348</t>
  </si>
  <si>
    <t>SBEA4EXYR396</t>
  </si>
  <si>
    <t>SBG10QD48</t>
  </si>
  <si>
    <t>SBG10QD96</t>
  </si>
  <si>
    <t>SEB5QD128</t>
  </si>
  <si>
    <t>SBEA4EX64</t>
  </si>
  <si>
    <t>SBEA4EX96</t>
  </si>
  <si>
    <t>SBEA4EX128</t>
  </si>
  <si>
    <t>SBEA4EX192</t>
  </si>
  <si>
    <t>SBMSC64</t>
  </si>
  <si>
    <t>SBEBND64</t>
  </si>
  <si>
    <t>SBZA4ZIPBND</t>
  </si>
  <si>
    <t>SBE5SUB200</t>
  </si>
  <si>
    <t>SBSA4SKT20</t>
  </si>
  <si>
    <t>SBSA4SKT40</t>
  </si>
  <si>
    <t>SBART60</t>
  </si>
  <si>
    <t>SDSFLD20</t>
  </si>
  <si>
    <t>SCA4CLPBD</t>
  </si>
  <si>
    <t>SBA5NTE200</t>
  </si>
  <si>
    <t>Notebook A5 Hard Cover 200 pg</t>
  </si>
  <si>
    <t>SCPAPA4</t>
  </si>
  <si>
    <t>SBCA4BKCV</t>
  </si>
  <si>
    <t>STEXTA12</t>
  </si>
  <si>
    <t>SPCLCLR12</t>
  </si>
  <si>
    <t>SPCLCLR24</t>
  </si>
  <si>
    <t>SOILP12</t>
  </si>
  <si>
    <t>SCRAY12</t>
  </si>
  <si>
    <t>SPCLTRGHB</t>
  </si>
  <si>
    <t>SPCLHB</t>
  </si>
  <si>
    <t>SPCL2B</t>
  </si>
  <si>
    <t>SPCL2H</t>
  </si>
  <si>
    <t>SPENERBLK</t>
  </si>
  <si>
    <t>SPENERBLU</t>
  </si>
  <si>
    <t>SPENBLU</t>
  </si>
  <si>
    <t>SPENRED</t>
  </si>
  <si>
    <t>SPENBLK</t>
  </si>
  <si>
    <t>SPENGRN</t>
  </si>
  <si>
    <t>SHGHLT</t>
  </si>
  <si>
    <t>SPCLART6B</t>
  </si>
  <si>
    <t>SPCLART4B</t>
  </si>
  <si>
    <t>SPCLARTHB</t>
  </si>
  <si>
    <t>SPCLART2B</t>
  </si>
  <si>
    <t>SPENPSBLK</t>
  </si>
  <si>
    <t>SPENNPBLK</t>
  </si>
  <si>
    <t>SERSM</t>
  </si>
  <si>
    <t>SESRRSP</t>
  </si>
  <si>
    <t>SGLUBSTK35</t>
  </si>
  <si>
    <t>SGLUPVA250</t>
  </si>
  <si>
    <t>SGLU40</t>
  </si>
  <si>
    <t>MRULW30</t>
  </si>
  <si>
    <t>MRULP30</t>
  </si>
  <si>
    <t>MSCRSJNR</t>
  </si>
  <si>
    <t>MSCRS178</t>
  </si>
  <si>
    <t>SSHPR1H</t>
  </si>
  <si>
    <t>SRULP15</t>
  </si>
  <si>
    <t>MSCRS210</t>
  </si>
  <si>
    <t>SSHPR2H</t>
  </si>
  <si>
    <t>STSS200</t>
  </si>
  <si>
    <t>SWTW200</t>
  </si>
  <si>
    <t>SSUNRO</t>
  </si>
  <si>
    <t>SMTHPRT180</t>
  </si>
  <si>
    <t>SMTHCMP</t>
  </si>
  <si>
    <t>SMTHSET</t>
  </si>
  <si>
    <t>STAPE</t>
  </si>
  <si>
    <t>SHDPH</t>
  </si>
  <si>
    <t>SEARPH</t>
  </si>
  <si>
    <t>SBD01</t>
  </si>
  <si>
    <t>SMSCCRD</t>
  </si>
  <si>
    <t>SLBGSCT</t>
  </si>
  <si>
    <t>SCB01</t>
  </si>
  <si>
    <t>SPADCMB</t>
  </si>
  <si>
    <t>SPADKEY</t>
  </si>
  <si>
    <t>SCNCASCX</t>
  </si>
  <si>
    <t>SUSB16GB</t>
  </si>
  <si>
    <t>SCTI30XB</t>
  </si>
  <si>
    <t>MSFTYGL</t>
  </si>
  <si>
    <t>SZIPLG</t>
  </si>
  <si>
    <t>SPENWBBLK</t>
  </si>
  <si>
    <t>Previous Code</t>
  </si>
  <si>
    <t>Plastic Display Folder 20 pocket (Green) – Music</t>
  </si>
  <si>
    <t>SOH 31.08.21</t>
  </si>
  <si>
    <t>0.88 (30 pack) TNNP9587</t>
  </si>
  <si>
    <t>WINC $ exc GST 2022</t>
  </si>
  <si>
    <t>WINC $ inc GST 2021</t>
  </si>
  <si>
    <t>A3 sketch book (40 page) - Premium</t>
  </si>
  <si>
    <t>WINC $ inc GST 2022</t>
  </si>
  <si>
    <t>Mega Thing $ inc GST 2022</t>
  </si>
  <si>
    <t>Officeworks $ inc GST</t>
  </si>
  <si>
    <t>Cost (inc GST) x 1.4</t>
  </si>
  <si>
    <t>2021 RRP inc GST</t>
  </si>
  <si>
    <t>RRP 2022 (inc GST)</t>
  </si>
  <si>
    <t>2022 Order</t>
  </si>
  <si>
    <t>2021 Sales</t>
  </si>
  <si>
    <t>2020 Sales</t>
  </si>
  <si>
    <t>20-21 Sales</t>
  </si>
  <si>
    <t>SCOTS Headphones (not earphones)</t>
  </si>
  <si>
    <t>SCOTS Drawstring Bag (for headphones)</t>
  </si>
  <si>
    <t>SR512007PB</t>
  </si>
  <si>
    <t>Staedtler Sharpener Plastic Double Tub Slim</t>
  </si>
  <si>
    <t>SSHPR2HS</t>
  </si>
  <si>
    <t>SSHPR2HR</t>
  </si>
  <si>
    <t>5mm Grid A4 Graph book 96 pg</t>
  </si>
  <si>
    <t>SEB5QD96</t>
  </si>
  <si>
    <r>
      <t xml:space="preserve">Orders for </t>
    </r>
    <r>
      <rPr>
        <b/>
        <sz val="11"/>
        <color rgb="FFC00000"/>
        <rFont val="Calibri"/>
        <family val="2"/>
        <scheme val="minor"/>
      </rPr>
      <t>BTS 2022</t>
    </r>
    <r>
      <rPr>
        <sz val="11"/>
        <color rgb="FFC00000"/>
        <rFont val="Calibri"/>
        <family val="2"/>
        <scheme val="minor"/>
      </rPr>
      <t xml:space="preserve"> must be submitted</t>
    </r>
    <r>
      <rPr>
        <b/>
        <sz val="11"/>
        <color rgb="FFC00000"/>
        <rFont val="Calibri"/>
        <family val="2"/>
        <scheme val="minor"/>
      </rPr>
      <t xml:space="preserve"> by November 26th, 2021</t>
    </r>
    <r>
      <rPr>
        <sz val="11"/>
        <color rgb="FFC00000"/>
        <rFont val="Calibri"/>
        <family val="2"/>
        <scheme val="minor"/>
      </rPr>
      <t xml:space="preserve"> to be available for </t>
    </r>
    <r>
      <rPr>
        <b/>
        <sz val="11"/>
        <color rgb="FFC00000"/>
        <rFont val="Calibri"/>
        <family val="2"/>
        <scheme val="minor"/>
      </rPr>
      <t xml:space="preserve">pick up at the Uniform Shop from January 12th, 2022. Late orders </t>
    </r>
    <r>
      <rPr>
        <sz val="11"/>
        <color rgb="FFC00000"/>
        <rFont val="Calibri"/>
        <family val="2"/>
        <scheme val="minor"/>
      </rPr>
      <t>will be accepted, however some items may not be available</t>
    </r>
    <r>
      <rPr>
        <b/>
        <sz val="11"/>
        <color rgb="FFC00000"/>
        <rFont val="Calibri"/>
        <family val="2"/>
        <scheme val="minor"/>
      </rPr>
      <t>.   E: uniformshop@scotspgc.com.au  P: 07 4666 9892</t>
    </r>
    <r>
      <rPr>
        <sz val="11"/>
        <color rgb="FFC00000"/>
        <rFont val="Calibri"/>
        <family val="2"/>
        <scheme val="minor"/>
      </rPr>
      <t xml:space="preserve">                   </t>
    </r>
  </si>
  <si>
    <t>TOTAL AMOUNT PAYABLE</t>
  </si>
  <si>
    <r>
      <t xml:space="preserve">TI-nspire CX </t>
    </r>
    <r>
      <rPr>
        <b/>
        <sz val="11"/>
        <rFont val="Calibri"/>
        <family val="2"/>
        <scheme val="minor"/>
      </rPr>
      <t>NON CAS</t>
    </r>
    <r>
      <rPr>
        <sz val="11"/>
        <rFont val="Calibri"/>
        <family val="2"/>
        <scheme val="minor"/>
      </rPr>
      <t xml:space="preserve"> Graphics Calculator (Maths Methods &amp; Specialist Maths)</t>
    </r>
  </si>
  <si>
    <t>STANDARD PACK</t>
  </si>
  <si>
    <t>Note: Insert Quantity Required in the Shaded Column above - Total Amount Payable Calculates Automatically</t>
  </si>
  <si>
    <t xml:space="preserve">TOTAL AMOUNT PAYABLE          </t>
  </si>
  <si>
    <t>Please indicate your preferred payment method below - EFT or Invoiced to your Family Account</t>
  </si>
  <si>
    <t>Blue Biro Erasable</t>
  </si>
  <si>
    <t>Black Biro Erasable</t>
  </si>
  <si>
    <t>SDSFLD20G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</si>
</sst>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000\ 000\ 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Wingdings"/>
      <charset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394C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4D1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2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76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 wrapText="1"/>
    </xf>
    <xf numFmtId="0" fontId="2" fillId="0" borderId="0" xfId="0" applyFont="1" applyFill="1"/>
    <xf numFmtId="44" fontId="0" fillId="0" borderId="0" xfId="1" applyFont="1" applyFill="1" applyAlignment="1">
      <alignment horizontal="center"/>
    </xf>
    <xf numFmtId="0" fontId="0" fillId="0" borderId="0" xfId="0" applyAlignment="1">
      <alignment horizontal="left" wrapText="1"/>
    </xf>
    <xf numFmtId="44" fontId="0" fillId="0" borderId="0" xfId="1" applyFont="1" applyFill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2" fillId="0" borderId="5" xfId="0" applyFont="1" applyBorder="1" applyAlignment="1"/>
    <xf numFmtId="0" fontId="4" fillId="0" borderId="0" xfId="0" applyFont="1" applyAlignment="1">
      <alignment wrapText="1"/>
    </xf>
    <xf numFmtId="44" fontId="0" fillId="0" borderId="0" xfId="0" applyNumberFormat="1" applyFill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44" fontId="2" fillId="0" borderId="8" xfId="1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0" fillId="0" borderId="11" xfId="1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44" fontId="2" fillId="0" borderId="3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3" xfId="0" applyFont="1" applyBorder="1" applyAlignment="1">
      <alignment wrapText="1"/>
    </xf>
    <xf numFmtId="44" fontId="2" fillId="0" borderId="3" xfId="0" applyNumberFormat="1" applyFont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1" xfId="1" applyFont="1" applyFill="1" applyBorder="1"/>
    <xf numFmtId="1" fontId="0" fillId="0" borderId="11" xfId="0" applyNumberForma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44" fontId="1" fillId="0" borderId="3" xfId="1" applyFont="1" applyFill="1" applyBorder="1" applyAlignment="1">
      <alignment horizontal="center"/>
    </xf>
    <xf numFmtId="44" fontId="2" fillId="0" borderId="12" xfId="1" applyFont="1" applyFill="1" applyBorder="1"/>
    <xf numFmtId="44" fontId="2" fillId="0" borderId="6" xfId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44" fontId="0" fillId="0" borderId="0" xfId="1" applyFont="1" applyBorder="1" applyAlignment="1">
      <alignment horizontal="center"/>
    </xf>
    <xf numFmtId="44" fontId="0" fillId="0" borderId="0" xfId="1" applyFont="1" applyBorder="1"/>
    <xf numFmtId="44" fontId="0" fillId="0" borderId="1" xfId="1" applyFont="1" applyFill="1" applyBorder="1"/>
    <xf numFmtId="44" fontId="2" fillId="0" borderId="14" xfId="1" applyFont="1" applyFill="1" applyBorder="1"/>
    <xf numFmtId="44" fontId="2" fillId="0" borderId="13" xfId="1" applyFont="1" applyBorder="1" applyAlignment="1">
      <alignment horizontal="center" wrapText="1"/>
    </xf>
    <xf numFmtId="44" fontId="2" fillId="0" borderId="0" xfId="1" applyFont="1" applyBorder="1"/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4" fontId="2" fillId="0" borderId="10" xfId="1" applyFont="1" applyBorder="1" applyAlignment="1">
      <alignment horizontal="center" wrapText="1"/>
    </xf>
    <xf numFmtId="44" fontId="3" fillId="0" borderId="3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44" fontId="3" fillId="0" borderId="3" xfId="1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wrapText="1"/>
    </xf>
    <xf numFmtId="44" fontId="3" fillId="0" borderId="0" xfId="1" applyFont="1" applyFill="1" applyAlignment="1">
      <alignment horizontal="center"/>
    </xf>
    <xf numFmtId="0" fontId="0" fillId="0" borderId="0" xfId="0" applyFill="1" applyAlignment="1">
      <alignment wrapText="1"/>
    </xf>
    <xf numFmtId="0" fontId="12" fillId="0" borderId="0" xfId="0" applyFont="1"/>
    <xf numFmtId="0" fontId="12" fillId="0" borderId="0" xfId="0" applyFont="1" applyFill="1"/>
    <xf numFmtId="0" fontId="0" fillId="3" borderId="0" xfId="0" applyFill="1" applyAlignment="1" applyProtection="1">
      <alignment wrapText="1"/>
      <protection locked="0"/>
    </xf>
    <xf numFmtId="0" fontId="11" fillId="0" borderId="0" xfId="0" applyFont="1"/>
    <xf numFmtId="0" fontId="10" fillId="3" borderId="0" xfId="3" applyFill="1" applyAlignment="1" applyProtection="1">
      <alignment wrapText="1"/>
      <protection locked="0"/>
    </xf>
    <xf numFmtId="0" fontId="14" fillId="0" borderId="0" xfId="0" applyFont="1"/>
    <xf numFmtId="0" fontId="9" fillId="0" borderId="0" xfId="0" applyFont="1" applyFill="1" applyAlignment="1">
      <alignment horizontal="left"/>
    </xf>
    <xf numFmtId="0" fontId="14" fillId="0" borderId="0" xfId="0" applyFont="1" applyFill="1"/>
    <xf numFmtId="0" fontId="3" fillId="0" borderId="3" xfId="0" applyFont="1" applyBorder="1" applyAlignment="1">
      <alignment horizontal="left" wrapText="1"/>
    </xf>
    <xf numFmtId="44" fontId="3" fillId="0" borderId="0" xfId="0" applyNumberFormat="1" applyFont="1" applyFill="1"/>
    <xf numFmtId="0" fontId="3" fillId="0" borderId="3" xfId="0" applyFont="1" applyFill="1" applyBorder="1" applyAlignment="1" applyProtection="1">
      <alignment wrapText="1"/>
    </xf>
    <xf numFmtId="4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44" fontId="9" fillId="0" borderId="0" xfId="1" applyFont="1" applyFill="1"/>
    <xf numFmtId="0" fontId="9" fillId="0" borderId="0" xfId="0" applyFont="1" applyFill="1" applyAlignment="1">
      <alignment horizontal="center"/>
    </xf>
    <xf numFmtId="1" fontId="3" fillId="5" borderId="3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14" fillId="0" borderId="0" xfId="0" applyFont="1" applyProtection="1"/>
    <xf numFmtId="0" fontId="12" fillId="0" borderId="0" xfId="0" applyFont="1" applyProtection="1"/>
    <xf numFmtId="0" fontId="14" fillId="0" borderId="0" xfId="0" applyFont="1" applyFill="1" applyProtection="1"/>
    <xf numFmtId="0" fontId="12" fillId="0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44" fontId="0" fillId="0" borderId="0" xfId="1" applyFont="1" applyAlignment="1" applyProtection="1">
      <alignment horizontal="center"/>
    </xf>
    <xf numFmtId="44" fontId="0" fillId="0" borderId="0" xfId="1" applyFont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1" fontId="3" fillId="5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1" fontId="3" fillId="5" borderId="3" xfId="1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11" xfId="0" applyFont="1" applyFill="1" applyBorder="1"/>
    <xf numFmtId="44" fontId="3" fillId="0" borderId="1" xfId="1" applyFont="1" applyFill="1" applyBorder="1" applyAlignment="1">
      <alignment horizontal="center"/>
    </xf>
    <xf numFmtId="0" fontId="9" fillId="0" borderId="0" xfId="0" applyFont="1"/>
    <xf numFmtId="44" fontId="9" fillId="0" borderId="3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3" fillId="0" borderId="0" xfId="1" applyFont="1" applyBorder="1"/>
    <xf numFmtId="0" fontId="3" fillId="0" borderId="1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9" fillId="0" borderId="0" xfId="1" applyFont="1" applyBorder="1"/>
    <xf numFmtId="0" fontId="9" fillId="0" borderId="11" xfId="0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/>
    <xf numFmtId="44" fontId="9" fillId="0" borderId="0" xfId="1" applyFont="1"/>
    <xf numFmtId="0" fontId="18" fillId="0" borderId="0" xfId="0" applyFont="1" applyFill="1" applyBorder="1"/>
    <xf numFmtId="0" fontId="9" fillId="0" borderId="0" xfId="0" applyFont="1" applyFill="1" applyBorder="1"/>
    <xf numFmtId="44" fontId="3" fillId="0" borderId="0" xfId="1" applyFont="1" applyFill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Protection="1"/>
    <xf numFmtId="0" fontId="3" fillId="0" borderId="3" xfId="0" applyFont="1" applyFill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2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21" fillId="0" borderId="0" xfId="0" applyFont="1" applyFill="1" applyAlignment="1" applyProtection="1">
      <alignment horizontal="center" wrapText="1"/>
      <protection hidden="1"/>
    </xf>
    <xf numFmtId="0" fontId="20" fillId="0" borderId="0" xfId="0" applyFont="1" applyFill="1" applyAlignment="1" applyProtection="1">
      <alignment wrapText="1"/>
      <protection hidden="1"/>
    </xf>
    <xf numFmtId="0" fontId="22" fillId="6" borderId="0" xfId="0" applyFont="1" applyFill="1" applyProtection="1">
      <protection hidden="1"/>
    </xf>
    <xf numFmtId="0" fontId="0" fillId="6" borderId="0" xfId="0" applyFont="1" applyFill="1" applyProtection="1">
      <protection hidden="1"/>
    </xf>
    <xf numFmtId="0" fontId="0" fillId="6" borderId="0" xfId="0" applyFill="1" applyAlignment="1" applyProtection="1">
      <protection hidden="1"/>
    </xf>
    <xf numFmtId="0" fontId="20" fillId="9" borderId="0" xfId="0" applyFont="1" applyFill="1" applyProtection="1">
      <protection hidden="1"/>
    </xf>
    <xf numFmtId="0" fontId="0" fillId="0" borderId="0" xfId="0" applyFont="1" applyFill="1" applyAlignment="1" applyProtection="1">
      <protection hidden="1"/>
    </xf>
    <xf numFmtId="44" fontId="20" fillId="0" borderId="0" xfId="1" applyFont="1" applyFill="1" applyAlignment="1" applyProtection="1">
      <alignment horizontal="center"/>
      <protection hidden="1"/>
    </xf>
    <xf numFmtId="2" fontId="0" fillId="0" borderId="0" xfId="0" applyNumberFormat="1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0" fillId="6" borderId="0" xfId="0" applyFont="1" applyFill="1" applyAlignment="1" applyProtection="1">
      <protection hidden="1"/>
    </xf>
    <xf numFmtId="0" fontId="3" fillId="6" borderId="0" xfId="0" applyFont="1" applyFill="1" applyProtection="1">
      <protection hidden="1"/>
    </xf>
    <xf numFmtId="44" fontId="3" fillId="6" borderId="0" xfId="1" applyFont="1" applyFill="1" applyAlignment="1" applyProtection="1">
      <alignment horizontal="left"/>
      <protection hidden="1"/>
    </xf>
    <xf numFmtId="0" fontId="3" fillId="6" borderId="0" xfId="0" applyFont="1" applyFill="1" applyAlignment="1" applyProtection="1">
      <protection hidden="1"/>
    </xf>
    <xf numFmtId="0" fontId="3" fillId="7" borderId="0" xfId="0" applyFont="1" applyFill="1" applyProtection="1">
      <protection hidden="1"/>
    </xf>
    <xf numFmtId="0" fontId="3" fillId="6" borderId="0" xfId="0" applyFont="1" applyFill="1" applyAlignment="1" applyProtection="1">
      <alignment wrapText="1"/>
      <protection hidden="1"/>
    </xf>
    <xf numFmtId="0" fontId="21" fillId="10" borderId="0" xfId="0" applyFont="1" applyFill="1" applyProtection="1">
      <protection hidden="1"/>
    </xf>
    <xf numFmtId="0" fontId="21" fillId="10" borderId="0" xfId="0" applyFont="1" applyFill="1" applyAlignment="1" applyProtection="1">
      <protection hidden="1"/>
    </xf>
    <xf numFmtId="0" fontId="3" fillId="8" borderId="0" xfId="0" applyFont="1" applyFill="1" applyProtection="1">
      <protection hidden="1"/>
    </xf>
    <xf numFmtId="0" fontId="3" fillId="8" borderId="0" xfId="0" applyFont="1" applyFill="1" applyAlignment="1" applyProtection="1">
      <protection hidden="1"/>
    </xf>
    <xf numFmtId="0" fontId="0" fillId="8" borderId="0" xfId="0" applyFont="1" applyFill="1" applyProtection="1">
      <protection hidden="1"/>
    </xf>
    <xf numFmtId="44" fontId="3" fillId="7" borderId="0" xfId="1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2" fontId="20" fillId="0" borderId="0" xfId="0" applyNumberFormat="1" applyFont="1" applyFill="1" applyProtection="1">
      <protection hidden="1"/>
    </xf>
    <xf numFmtId="0" fontId="17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6" fillId="0" borderId="0" xfId="0" applyFont="1" applyFill="1" applyAlignment="1" applyProtection="1">
      <alignment wrapText="1"/>
      <protection hidden="1"/>
    </xf>
    <xf numFmtId="0" fontId="27" fillId="6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27" fillId="9" borderId="0" xfId="0" applyFont="1" applyFill="1" applyProtection="1">
      <protection hidden="1"/>
    </xf>
    <xf numFmtId="0" fontId="27" fillId="7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7" fillId="6" borderId="0" xfId="0" applyFont="1" applyFill="1" applyAlignment="1" applyProtection="1">
      <alignment horizontal="right"/>
      <protection hidden="1"/>
    </xf>
    <xf numFmtId="0" fontId="27" fillId="8" borderId="0" xfId="0" applyFont="1" applyFill="1" applyProtection="1">
      <protection hidden="1"/>
    </xf>
    <xf numFmtId="0" fontId="27" fillId="6" borderId="0" xfId="1" applyNumberFormat="1" applyFont="1" applyFill="1" applyAlignment="1" applyProtection="1">
      <alignment horizontal="right" wrapText="1"/>
      <protection hidden="1"/>
    </xf>
    <xf numFmtId="44" fontId="27" fillId="7" borderId="0" xfId="1" applyFont="1" applyFill="1" applyAlignment="1" applyProtection="1">
      <alignment horizontal="center"/>
      <protection hidden="1"/>
    </xf>
    <xf numFmtId="0" fontId="28" fillId="11" borderId="0" xfId="0" applyFont="1" applyFill="1" applyProtection="1">
      <protection hidden="1"/>
    </xf>
    <xf numFmtId="0" fontId="28" fillId="11" borderId="0" xfId="0" applyFont="1" applyFill="1" applyAlignment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protection hidden="1"/>
    </xf>
    <xf numFmtId="2" fontId="3" fillId="0" borderId="0" xfId="0" applyNumberFormat="1" applyFont="1" applyFill="1" applyProtection="1">
      <protection hidden="1"/>
    </xf>
    <xf numFmtId="44" fontId="3" fillId="0" borderId="0" xfId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9" fillId="11" borderId="0" xfId="0" applyFont="1" applyFill="1" applyProtection="1">
      <protection hidden="1"/>
    </xf>
    <xf numFmtId="0" fontId="28" fillId="11" borderId="0" xfId="0" applyFont="1" applyFill="1" applyAlignment="1" applyProtection="1">
      <alignment wrapText="1"/>
      <protection hidden="1"/>
    </xf>
    <xf numFmtId="0" fontId="28" fillId="8" borderId="0" xfId="0" applyFont="1" applyFill="1" applyProtection="1">
      <protection hidden="1"/>
    </xf>
    <xf numFmtId="0" fontId="28" fillId="8" borderId="0" xfId="0" applyFont="1" applyFill="1" applyAlignment="1" applyProtection="1">
      <protection hidden="1"/>
    </xf>
    <xf numFmtId="44" fontId="28" fillId="8" borderId="0" xfId="1" applyFont="1" applyFill="1" applyAlignment="1" applyProtection="1">
      <alignment horizontal="left"/>
      <protection hidden="1"/>
    </xf>
    <xf numFmtId="0" fontId="28" fillId="8" borderId="0" xfId="0" applyFont="1" applyFill="1" applyAlignment="1" applyProtection="1">
      <alignment wrapText="1"/>
      <protection hidden="1"/>
    </xf>
    <xf numFmtId="0" fontId="22" fillId="0" borderId="0" xfId="0" applyFont="1" applyFill="1" applyProtection="1">
      <protection hidden="1"/>
    </xf>
    <xf numFmtId="44" fontId="23" fillId="0" borderId="0" xfId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protection hidden="1"/>
    </xf>
    <xf numFmtId="2" fontId="22" fillId="0" borderId="0" xfId="0" applyNumberFormat="1" applyFont="1" applyFill="1" applyProtection="1">
      <protection hidden="1"/>
    </xf>
    <xf numFmtId="2" fontId="22" fillId="0" borderId="0" xfId="0" applyNumberFormat="1" applyFont="1" applyFill="1" applyAlignment="1" applyProtection="1">
      <alignment horizontal="center"/>
      <protection hidden="1"/>
    </xf>
    <xf numFmtId="0" fontId="28" fillId="0" borderId="0" xfId="0" applyFont="1" applyFill="1" applyProtection="1">
      <protection hidden="1"/>
    </xf>
    <xf numFmtId="44" fontId="28" fillId="0" borderId="0" xfId="1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protection hidden="1"/>
    </xf>
    <xf numFmtId="2" fontId="28" fillId="0" borderId="0" xfId="0" applyNumberFormat="1" applyFont="1" applyFill="1" applyProtection="1">
      <protection hidden="1"/>
    </xf>
    <xf numFmtId="44" fontId="28" fillId="0" borderId="0" xfId="0" applyNumberFormat="1" applyFont="1" applyFill="1" applyProtection="1">
      <protection hidden="1"/>
    </xf>
    <xf numFmtId="2" fontId="28" fillId="0" borderId="0" xfId="0" applyNumberFormat="1" applyFont="1" applyFill="1" applyAlignment="1" applyProtection="1">
      <alignment horizontal="center"/>
      <protection hidden="1"/>
    </xf>
    <xf numFmtId="0" fontId="28" fillId="8" borderId="0" xfId="1" applyNumberFormat="1" applyFont="1" applyFill="1" applyAlignment="1" applyProtection="1">
      <alignment horizontal="right"/>
      <protection hidden="1"/>
    </xf>
    <xf numFmtId="44" fontId="22" fillId="0" borderId="0" xfId="1" applyFont="1" applyFill="1" applyAlignment="1" applyProtection="1">
      <alignment horizontal="left"/>
      <protection hidden="1"/>
    </xf>
    <xf numFmtId="44" fontId="23" fillId="0" borderId="0" xfId="0" applyNumberFormat="1" applyFont="1" applyFill="1" applyProtection="1">
      <protection hidden="1"/>
    </xf>
    <xf numFmtId="0" fontId="28" fillId="8" borderId="0" xfId="0" applyFont="1" applyFill="1" applyAlignment="1" applyProtection="1">
      <alignment vertical="top" wrapText="1"/>
      <protection hidden="1"/>
    </xf>
    <xf numFmtId="0" fontId="27" fillId="0" borderId="0" xfId="1" applyNumberFormat="1" applyFont="1" applyFill="1" applyAlignment="1" applyProtection="1">
      <alignment horizontal="right"/>
      <protection hidden="1"/>
    </xf>
    <xf numFmtId="44" fontId="3" fillId="0" borderId="0" xfId="1" applyFont="1" applyFill="1" applyAlignment="1" applyProtection="1">
      <alignment horizontal="left"/>
      <protection hidden="1"/>
    </xf>
    <xf numFmtId="0" fontId="30" fillId="0" borderId="0" xfId="0" applyFont="1" applyFill="1" applyAlignment="1" applyProtection="1">
      <alignment horizontal="center"/>
      <protection hidden="1"/>
    </xf>
    <xf numFmtId="2" fontId="30" fillId="0" borderId="0" xfId="1" applyNumberFormat="1" applyFont="1" applyFill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44" fontId="21" fillId="0" borderId="0" xfId="1" applyFont="1" applyFill="1" applyAlignment="1" applyProtection="1">
      <alignment horizontal="left"/>
      <protection hidden="1"/>
    </xf>
    <xf numFmtId="44" fontId="25" fillId="0" borderId="0" xfId="0" applyNumberFormat="1" applyFont="1" applyFill="1" applyProtection="1">
      <protection hidden="1"/>
    </xf>
    <xf numFmtId="0" fontId="21" fillId="0" borderId="0" xfId="0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 horizontal="center"/>
      <protection hidden="1"/>
    </xf>
    <xf numFmtId="0" fontId="29" fillId="8" borderId="0" xfId="0" applyFont="1" applyFill="1" applyProtection="1">
      <protection hidden="1"/>
    </xf>
    <xf numFmtId="0" fontId="29" fillId="8" borderId="0" xfId="0" applyFont="1" applyFill="1" applyAlignment="1" applyProtection="1">
      <protection hidden="1"/>
    </xf>
    <xf numFmtId="0" fontId="28" fillId="7" borderId="0" xfId="0" applyFont="1" applyFill="1" applyProtection="1">
      <protection hidden="1"/>
    </xf>
    <xf numFmtId="0" fontId="28" fillId="7" borderId="0" xfId="0" applyFont="1" applyFill="1" applyAlignment="1" applyProtection="1">
      <protection hidden="1"/>
    </xf>
    <xf numFmtId="0" fontId="28" fillId="7" borderId="0" xfId="0" applyFont="1" applyFill="1" applyAlignment="1" applyProtection="1">
      <alignment wrapText="1"/>
      <protection hidden="1"/>
    </xf>
    <xf numFmtId="0" fontId="21" fillId="7" borderId="0" xfId="0" applyFont="1" applyFill="1" applyProtection="1">
      <protection hidden="1"/>
    </xf>
    <xf numFmtId="0" fontId="26" fillId="7" borderId="0" xfId="0" applyFont="1" applyFill="1" applyProtection="1">
      <protection hidden="1"/>
    </xf>
    <xf numFmtId="0" fontId="21" fillId="7" borderId="0" xfId="0" applyFont="1" applyFill="1" applyAlignment="1" applyProtection="1">
      <protection hidden="1"/>
    </xf>
    <xf numFmtId="44" fontId="28" fillId="7" borderId="0" xfId="1" applyFont="1" applyFill="1" applyAlignment="1" applyProtection="1">
      <alignment horizontal="left"/>
      <protection hidden="1"/>
    </xf>
    <xf numFmtId="0" fontId="30" fillId="7" borderId="0" xfId="0" applyFont="1" applyFill="1" applyProtection="1">
      <protection hidden="1"/>
    </xf>
    <xf numFmtId="0" fontId="30" fillId="7" borderId="0" xfId="0" applyFont="1" applyFill="1" applyAlignment="1" applyProtection="1">
      <protection hidden="1"/>
    </xf>
    <xf numFmtId="0" fontId="20" fillId="7" borderId="0" xfId="0" applyFont="1" applyFill="1" applyProtection="1">
      <protection hidden="1"/>
    </xf>
    <xf numFmtId="0" fontId="27" fillId="7" borderId="0" xfId="0" applyFont="1" applyFill="1" applyAlignment="1" applyProtection="1">
      <alignment horizontal="right"/>
      <protection hidden="1"/>
    </xf>
    <xf numFmtId="0" fontId="20" fillId="7" borderId="0" xfId="0" applyFont="1" applyFill="1" applyAlignment="1" applyProtection="1">
      <protection hidden="1"/>
    </xf>
    <xf numFmtId="0" fontId="0" fillId="7" borderId="0" xfId="0" applyFont="1" applyFill="1" applyProtection="1">
      <protection hidden="1"/>
    </xf>
    <xf numFmtId="0" fontId="0" fillId="7" borderId="0" xfId="0" applyFont="1" applyFill="1" applyAlignment="1" applyProtection="1">
      <protection hidden="1"/>
    </xf>
    <xf numFmtId="0" fontId="27" fillId="7" borderId="0" xfId="1" applyNumberFormat="1" applyFont="1" applyFill="1" applyAlignment="1" applyProtection="1">
      <alignment horizontal="right"/>
      <protection hidden="1"/>
    </xf>
    <xf numFmtId="44" fontId="20" fillId="7" borderId="0" xfId="1" applyFont="1" applyFill="1" applyAlignment="1" applyProtection="1">
      <alignment horizontal="left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0" fillId="6" borderId="0" xfId="0" applyFill="1"/>
    <xf numFmtId="0" fontId="0" fillId="0" borderId="3" xfId="0" applyFill="1" applyBorder="1" applyAlignment="1">
      <alignment horizontal="center"/>
    </xf>
    <xf numFmtId="44" fontId="21" fillId="0" borderId="0" xfId="1" applyFont="1" applyFill="1" applyAlignment="1" applyProtection="1">
      <alignment horizontal="center" wrapText="1"/>
      <protection hidden="1"/>
    </xf>
    <xf numFmtId="0" fontId="0" fillId="0" borderId="0" xfId="0" applyFont="1" applyFill="1" applyAlignment="1" applyProtection="1">
      <alignment horizontal="center" wrapText="1"/>
      <protection hidden="1"/>
    </xf>
    <xf numFmtId="0" fontId="28" fillId="0" borderId="0" xfId="0" applyFont="1" applyFill="1" applyAlignment="1" applyProtection="1">
      <alignment vertical="top" wrapText="1"/>
      <protection hidden="1"/>
    </xf>
    <xf numFmtId="44" fontId="28" fillId="0" borderId="0" xfId="1" applyFont="1" applyFill="1" applyAlignment="1" applyProtection="1">
      <alignment horizontal="left"/>
      <protection hidden="1"/>
    </xf>
    <xf numFmtId="0" fontId="28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protection hidden="1"/>
    </xf>
    <xf numFmtId="0" fontId="29" fillId="0" borderId="0" xfId="0" applyFont="1" applyFill="1" applyProtection="1">
      <protection hidden="1"/>
    </xf>
    <xf numFmtId="0" fontId="27" fillId="0" borderId="0" xfId="0" applyFont="1" applyFill="1" applyAlignment="1" applyProtection="1">
      <alignment horizontal="right"/>
      <protection hidden="1"/>
    </xf>
    <xf numFmtId="44" fontId="24" fillId="0" borderId="0" xfId="1" applyFont="1" applyFill="1" applyAlignment="1" applyProtection="1">
      <alignment horizontal="center"/>
      <protection hidden="1"/>
    </xf>
    <xf numFmtId="0" fontId="24" fillId="0" borderId="0" xfId="0" applyFont="1" applyFill="1" applyProtection="1">
      <protection hidden="1"/>
    </xf>
    <xf numFmtId="0" fontId="30" fillId="0" borderId="0" xfId="0" applyFont="1" applyFill="1" applyAlignment="1" applyProtection="1">
      <alignment horizontal="center" wrapText="1"/>
      <protection hidden="1"/>
    </xf>
    <xf numFmtId="2" fontId="20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2" fontId="30" fillId="0" borderId="0" xfId="0" applyNumberFormat="1" applyFont="1" applyFill="1" applyAlignment="1" applyProtection="1">
      <alignment horizontal="center"/>
      <protection hidden="1"/>
    </xf>
    <xf numFmtId="0" fontId="28" fillId="0" borderId="0" xfId="1" applyNumberFormat="1" applyFont="1" applyFill="1" applyAlignment="1" applyProtection="1">
      <alignment horizontal="right"/>
      <protection hidden="1"/>
    </xf>
    <xf numFmtId="0" fontId="28" fillId="0" borderId="0" xfId="0" applyFont="1" applyFill="1" applyAlignment="1" applyProtection="1">
      <alignment horizontal="center" wrapText="1"/>
      <protection hidden="1"/>
    </xf>
    <xf numFmtId="2" fontId="28" fillId="0" borderId="0" xfId="1" applyNumberFormat="1" applyFont="1" applyFill="1" applyAlignment="1" applyProtection="1">
      <alignment horizontal="center"/>
      <protection hidden="1"/>
    </xf>
    <xf numFmtId="0" fontId="30" fillId="0" borderId="0" xfId="0" applyFont="1" applyFill="1" applyProtection="1">
      <protection hidden="1"/>
    </xf>
    <xf numFmtId="0" fontId="30" fillId="0" borderId="0" xfId="0" applyFont="1" applyFill="1" applyAlignment="1" applyProtection="1">
      <protection hidden="1"/>
    </xf>
    <xf numFmtId="44" fontId="30" fillId="0" borderId="0" xfId="1" applyFont="1" applyFill="1" applyAlignment="1" applyProtection="1">
      <alignment horizontal="center"/>
      <protection hidden="1"/>
    </xf>
    <xf numFmtId="2" fontId="30" fillId="0" borderId="0" xfId="0" applyNumberFormat="1" applyFont="1" applyFill="1" applyProtection="1">
      <protection hidden="1"/>
    </xf>
    <xf numFmtId="44" fontId="25" fillId="0" borderId="0" xfId="1" applyFont="1" applyFill="1" applyAlignment="1" applyProtection="1">
      <alignment horizontal="center"/>
      <protection hidden="1"/>
    </xf>
    <xf numFmtId="0" fontId="21" fillId="0" borderId="0" xfId="0" applyFont="1" applyFill="1" applyAlignment="1" applyProtection="1">
      <protection hidden="1"/>
    </xf>
    <xf numFmtId="2" fontId="21" fillId="0" borderId="0" xfId="0" applyNumberFormat="1" applyFont="1" applyFill="1" applyProtection="1">
      <protection hidden="1"/>
    </xf>
    <xf numFmtId="44" fontId="21" fillId="0" borderId="0" xfId="1" applyFont="1" applyFill="1" applyAlignment="1" applyProtection="1">
      <alignment horizontal="center"/>
      <protection hidden="1"/>
    </xf>
    <xf numFmtId="2" fontId="25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 wrapText="1"/>
      <protection hidden="1"/>
    </xf>
    <xf numFmtId="2" fontId="31" fillId="0" borderId="0" xfId="0" applyNumberFormat="1" applyFont="1" applyFill="1" applyAlignment="1" applyProtection="1">
      <alignment horizontal="center"/>
      <protection hidden="1"/>
    </xf>
    <xf numFmtId="2" fontId="9" fillId="0" borderId="0" xfId="0" applyNumberFormat="1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44" fontId="20" fillId="0" borderId="0" xfId="1" applyFont="1" applyFill="1" applyProtection="1">
      <protection hidden="1"/>
    </xf>
    <xf numFmtId="0" fontId="27" fillId="0" borderId="0" xfId="1" applyNumberFormat="1" applyFont="1" applyFill="1" applyAlignment="1" applyProtection="1">
      <alignment horizontal="right" wrapText="1"/>
      <protection hidden="1"/>
    </xf>
    <xf numFmtId="0" fontId="29" fillId="0" borderId="0" xfId="0" applyFont="1" applyFill="1" applyAlignment="1" applyProtection="1">
      <protection hidden="1"/>
    </xf>
    <xf numFmtId="44" fontId="29" fillId="0" borderId="0" xfId="1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 hidden="1"/>
    </xf>
    <xf numFmtId="2" fontId="29" fillId="0" borderId="0" xfId="0" applyNumberFormat="1" applyFont="1" applyFill="1" applyProtection="1">
      <protection hidden="1"/>
    </xf>
    <xf numFmtId="44" fontId="27" fillId="0" borderId="0" xfId="1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 wrapText="1"/>
      <protection hidden="1"/>
    </xf>
    <xf numFmtId="1" fontId="3" fillId="0" borderId="0" xfId="1" applyNumberFormat="1" applyFont="1" applyFill="1" applyAlignment="1" applyProtection="1">
      <alignment horizontal="center"/>
      <protection hidden="1"/>
    </xf>
    <xf numFmtId="1" fontId="9" fillId="0" borderId="0" xfId="0" applyNumberFormat="1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 horizontal="center" wrapText="1"/>
      <protection hidden="1"/>
    </xf>
    <xf numFmtId="2" fontId="0" fillId="0" borderId="0" xfId="1" applyNumberFormat="1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2" fontId="0" fillId="5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wrapText="1"/>
      <protection hidden="1"/>
    </xf>
    <xf numFmtId="2" fontId="0" fillId="0" borderId="0" xfId="0" applyNumberFormat="1" applyAlignment="1">
      <alignment wrapText="1"/>
    </xf>
    <xf numFmtId="2" fontId="0" fillId="0" borderId="0" xfId="0" applyNumberFormat="1"/>
    <xf numFmtId="1" fontId="3" fillId="6" borderId="0" xfId="0" applyNumberFormat="1" applyFont="1" applyFill="1" applyAlignment="1" applyProtection="1">
      <alignment horizontal="center" wrapText="1"/>
      <protection hidden="1"/>
    </xf>
    <xf numFmtId="1" fontId="3" fillId="6" borderId="0" xfId="0" applyNumberFormat="1" applyFont="1" applyFill="1" applyAlignment="1" applyProtection="1">
      <alignment horizontal="center"/>
      <protection hidden="1"/>
    </xf>
    <xf numFmtId="0" fontId="0" fillId="12" borderId="0" xfId="0" applyFill="1"/>
    <xf numFmtId="2" fontId="20" fillId="12" borderId="0" xfId="0" applyNumberFormat="1" applyFont="1" applyFill="1" applyProtection="1">
      <protection hidden="1"/>
    </xf>
    <xf numFmtId="0" fontId="20" fillId="12" borderId="0" xfId="0" applyFont="1" applyFill="1" applyProtection="1">
      <protection hidden="1"/>
    </xf>
    <xf numFmtId="44" fontId="28" fillId="12" borderId="0" xfId="1" applyFont="1" applyFill="1" applyAlignment="1" applyProtection="1">
      <alignment horizontal="center"/>
      <protection hidden="1"/>
    </xf>
    <xf numFmtId="1" fontId="3" fillId="12" borderId="0" xfId="0" applyNumberFormat="1" applyFont="1" applyFill="1" applyAlignment="1" applyProtection="1">
      <alignment horizontal="center"/>
      <protection hidden="1"/>
    </xf>
    <xf numFmtId="2" fontId="0" fillId="12" borderId="0" xfId="0" applyNumberFormat="1" applyFont="1" applyFill="1" applyAlignment="1" applyProtection="1">
      <alignment horizontal="center"/>
      <protection hidden="1"/>
    </xf>
    <xf numFmtId="0" fontId="20" fillId="12" borderId="0" xfId="0" applyFont="1" applyFill="1" applyAlignment="1" applyProtection="1">
      <alignment horizontal="center"/>
      <protection hidden="1"/>
    </xf>
    <xf numFmtId="0" fontId="3" fillId="12" borderId="0" xfId="0" applyFont="1" applyFill="1" applyAlignment="1" applyProtection="1">
      <alignment horizontal="center"/>
      <protection hidden="1"/>
    </xf>
    <xf numFmtId="0" fontId="27" fillId="12" borderId="0" xfId="0" applyFont="1" applyFill="1" applyProtection="1">
      <protection hidden="1"/>
    </xf>
    <xf numFmtId="0" fontId="30" fillId="12" borderId="0" xfId="0" applyFont="1" applyFill="1" applyAlignment="1" applyProtection="1">
      <alignment horizontal="center"/>
      <protection hidden="1"/>
    </xf>
    <xf numFmtId="0" fontId="28" fillId="12" borderId="0" xfId="0" applyFont="1" applyFill="1" applyProtection="1">
      <protection hidden="1"/>
    </xf>
    <xf numFmtId="2" fontId="28" fillId="12" borderId="0" xfId="0" applyNumberFormat="1" applyFont="1" applyFill="1" applyProtection="1">
      <protection hidden="1"/>
    </xf>
    <xf numFmtId="2" fontId="28" fillId="12" borderId="0" xfId="0" applyNumberFormat="1" applyFont="1" applyFill="1" applyAlignment="1" applyProtection="1">
      <alignment horizontal="center"/>
      <protection hidden="1"/>
    </xf>
    <xf numFmtId="0" fontId="28" fillId="12" borderId="0" xfId="0" applyFont="1" applyFill="1" applyAlignment="1" applyProtection="1">
      <alignment horizontal="center"/>
      <protection hidden="1"/>
    </xf>
    <xf numFmtId="0" fontId="28" fillId="12" borderId="0" xfId="0" applyFont="1" applyFill="1" applyAlignment="1" applyProtection="1">
      <alignment wrapText="1"/>
      <protection hidden="1"/>
    </xf>
    <xf numFmtId="0" fontId="0" fillId="13" borderId="0" xfId="0" applyFill="1"/>
    <xf numFmtId="0" fontId="27" fillId="13" borderId="0" xfId="0" applyFont="1" applyFill="1" applyProtection="1">
      <protection hidden="1"/>
    </xf>
    <xf numFmtId="0" fontId="20" fillId="13" borderId="0" xfId="0" applyFont="1" applyFill="1" applyProtection="1">
      <protection hidden="1"/>
    </xf>
    <xf numFmtId="2" fontId="20" fillId="13" borderId="0" xfId="0" applyNumberFormat="1" applyFont="1" applyFill="1" applyProtection="1">
      <protection hidden="1"/>
    </xf>
    <xf numFmtId="44" fontId="28" fillId="13" borderId="0" xfId="1" applyFont="1" applyFill="1" applyAlignment="1" applyProtection="1">
      <alignment horizontal="center"/>
      <protection hidden="1"/>
    </xf>
    <xf numFmtId="1" fontId="3" fillId="13" borderId="0" xfId="0" applyNumberFormat="1" applyFont="1" applyFill="1" applyAlignment="1" applyProtection="1">
      <alignment horizontal="center"/>
      <protection hidden="1"/>
    </xf>
    <xf numFmtId="2" fontId="0" fillId="13" borderId="0" xfId="0" applyNumberFormat="1" applyFont="1" applyFill="1" applyAlignment="1" applyProtection="1">
      <alignment horizontal="center"/>
      <protection hidden="1"/>
    </xf>
    <xf numFmtId="0" fontId="20" fillId="13" borderId="0" xfId="0" applyFont="1" applyFill="1" applyAlignment="1" applyProtection="1">
      <alignment horizontal="center"/>
      <protection hidden="1"/>
    </xf>
    <xf numFmtId="0" fontId="30" fillId="13" borderId="0" xfId="0" applyFont="1" applyFill="1" applyAlignment="1" applyProtection="1">
      <alignment horizontal="center"/>
      <protection hidden="1"/>
    </xf>
    <xf numFmtId="0" fontId="3" fillId="13" borderId="0" xfId="0" applyFont="1" applyFill="1" applyAlignment="1" applyProtection="1">
      <alignment horizontal="center"/>
      <protection hidden="1"/>
    </xf>
    <xf numFmtId="44" fontId="20" fillId="13" borderId="0" xfId="1" applyFont="1" applyFill="1" applyAlignment="1" applyProtection="1">
      <alignment horizontal="center"/>
      <protection hidden="1"/>
    </xf>
    <xf numFmtId="0" fontId="22" fillId="12" borderId="0" xfId="0" applyFont="1" applyFill="1" applyProtection="1">
      <protection hidden="1"/>
    </xf>
    <xf numFmtId="2" fontId="22" fillId="12" borderId="0" xfId="0" applyNumberFormat="1" applyFont="1" applyFill="1" applyProtection="1">
      <protection hidden="1"/>
    </xf>
    <xf numFmtId="0" fontId="22" fillId="12" borderId="0" xfId="0" applyFont="1" applyFill="1" applyAlignment="1" applyProtection="1">
      <alignment horizontal="center"/>
      <protection hidden="1"/>
    </xf>
    <xf numFmtId="44" fontId="23" fillId="12" borderId="0" xfId="1" applyFont="1" applyFill="1" applyAlignment="1" applyProtection="1">
      <alignment horizontal="center"/>
      <protection hidden="1"/>
    </xf>
    <xf numFmtId="2" fontId="22" fillId="12" borderId="0" xfId="0" applyNumberFormat="1" applyFont="1" applyFill="1" applyAlignment="1" applyProtection="1">
      <alignment horizontal="center"/>
      <protection hidden="1"/>
    </xf>
    <xf numFmtId="2" fontId="23" fillId="12" borderId="0" xfId="0" applyNumberFormat="1" applyFont="1" applyFill="1" applyAlignment="1" applyProtection="1">
      <alignment horizontal="center"/>
      <protection hidden="1"/>
    </xf>
    <xf numFmtId="0" fontId="26" fillId="12" borderId="0" xfId="0" applyFont="1" applyFill="1" applyProtection="1">
      <protection hidden="1"/>
    </xf>
    <xf numFmtId="0" fontId="21" fillId="12" borderId="0" xfId="0" applyFont="1" applyFill="1" applyProtection="1">
      <protection hidden="1"/>
    </xf>
    <xf numFmtId="2" fontId="21" fillId="12" borderId="0" xfId="0" applyNumberFormat="1" applyFont="1" applyFill="1" applyProtection="1">
      <protection hidden="1"/>
    </xf>
    <xf numFmtId="1" fontId="9" fillId="12" borderId="0" xfId="0" applyNumberFormat="1" applyFont="1" applyFill="1" applyAlignment="1" applyProtection="1">
      <alignment horizontal="center"/>
      <protection hidden="1"/>
    </xf>
    <xf numFmtId="2" fontId="2" fillId="12" borderId="0" xfId="0" applyNumberFormat="1" applyFont="1" applyFill="1" applyAlignment="1" applyProtection="1">
      <alignment horizontal="center"/>
      <protection hidden="1"/>
    </xf>
    <xf numFmtId="0" fontId="21" fillId="12" borderId="0" xfId="0" applyFont="1" applyFill="1" applyAlignment="1" applyProtection="1">
      <alignment horizontal="center"/>
      <protection hidden="1"/>
    </xf>
    <xf numFmtId="44" fontId="25" fillId="12" borderId="0" xfId="1" applyFont="1" applyFill="1" applyAlignment="1" applyProtection="1">
      <alignment horizontal="center"/>
      <protection hidden="1"/>
    </xf>
    <xf numFmtId="2" fontId="25" fillId="12" borderId="0" xfId="0" applyNumberFormat="1" applyFont="1" applyFill="1" applyAlignment="1" applyProtection="1">
      <alignment horizontal="center"/>
      <protection hidden="1"/>
    </xf>
    <xf numFmtId="0" fontId="0" fillId="14" borderId="0" xfId="0" applyFill="1"/>
    <xf numFmtId="0" fontId="27" fillId="14" borderId="0" xfId="0" applyFont="1" applyFill="1" applyProtection="1">
      <protection hidden="1"/>
    </xf>
    <xf numFmtId="0" fontId="3" fillId="14" borderId="0" xfId="0" applyFont="1" applyFill="1" applyAlignment="1" applyProtection="1">
      <protection hidden="1"/>
    </xf>
    <xf numFmtId="2" fontId="3" fillId="14" borderId="0" xfId="0" applyNumberFormat="1" applyFont="1" applyFill="1" applyProtection="1">
      <protection hidden="1"/>
    </xf>
    <xf numFmtId="0" fontId="3" fillId="14" borderId="0" xfId="0" applyFont="1" applyFill="1" applyProtection="1">
      <protection hidden="1"/>
    </xf>
    <xf numFmtId="44" fontId="28" fillId="14" borderId="0" xfId="1" applyFont="1" applyFill="1" applyAlignment="1" applyProtection="1">
      <alignment horizontal="center"/>
      <protection hidden="1"/>
    </xf>
    <xf numFmtId="1" fontId="3" fillId="14" borderId="0" xfId="0" applyNumberFormat="1" applyFont="1" applyFill="1" applyAlignment="1" applyProtection="1">
      <alignment horizontal="center"/>
      <protection hidden="1"/>
    </xf>
    <xf numFmtId="2" fontId="0" fillId="14" borderId="0" xfId="0" applyNumberFormat="1" applyFont="1" applyFill="1" applyAlignment="1" applyProtection="1">
      <alignment horizontal="center"/>
      <protection hidden="1"/>
    </xf>
    <xf numFmtId="0" fontId="30" fillId="14" borderId="0" xfId="0" applyFont="1" applyFill="1" applyAlignment="1" applyProtection="1">
      <alignment horizontal="center"/>
      <protection hidden="1"/>
    </xf>
    <xf numFmtId="0" fontId="14" fillId="14" borderId="0" xfId="0" applyFont="1" applyFill="1" applyAlignment="1" applyProtection="1">
      <alignment horizontal="center"/>
      <protection hidden="1"/>
    </xf>
    <xf numFmtId="2" fontId="3" fillId="14" borderId="0" xfId="0" applyNumberFormat="1" applyFont="1" applyFill="1" applyAlignment="1" applyProtection="1">
      <alignment horizontal="center"/>
      <protection hidden="1"/>
    </xf>
    <xf numFmtId="44" fontId="3" fillId="14" borderId="0" xfId="1" applyFont="1" applyFill="1" applyAlignment="1" applyProtection="1">
      <alignment horizontal="center"/>
      <protection hidden="1"/>
    </xf>
    <xf numFmtId="0" fontId="3" fillId="14" borderId="0" xfId="0" applyFont="1" applyFill="1" applyAlignment="1" applyProtection="1">
      <alignment horizontal="center"/>
      <protection hidden="1"/>
    </xf>
    <xf numFmtId="0" fontId="28" fillId="12" borderId="0" xfId="0" applyFont="1" applyFill="1" applyAlignment="1" applyProtection="1">
      <protection hidden="1"/>
    </xf>
    <xf numFmtId="2" fontId="3" fillId="12" borderId="0" xfId="0" applyNumberFormat="1" applyFont="1" applyFill="1" applyProtection="1">
      <protection hidden="1"/>
    </xf>
    <xf numFmtId="0" fontId="28" fillId="12" borderId="0" xfId="0" applyFont="1" applyFill="1" applyAlignment="1" applyProtection="1">
      <alignment horizontal="center" wrapText="1"/>
      <protection hidden="1"/>
    </xf>
    <xf numFmtId="0" fontId="0" fillId="2" borderId="0" xfId="0" applyFill="1"/>
    <xf numFmtId="0" fontId="28" fillId="2" borderId="0" xfId="0" applyFont="1" applyFill="1" applyAlignment="1" applyProtection="1">
      <protection hidden="1"/>
    </xf>
    <xf numFmtId="44" fontId="28" fillId="2" borderId="0" xfId="1" applyFont="1" applyFill="1" applyAlignment="1" applyProtection="1">
      <alignment horizontal="left"/>
      <protection hidden="1"/>
    </xf>
    <xf numFmtId="2" fontId="28" fillId="2" borderId="0" xfId="0" applyNumberFormat="1" applyFont="1" applyFill="1" applyProtection="1">
      <protection hidden="1"/>
    </xf>
    <xf numFmtId="0" fontId="28" fillId="2" borderId="0" xfId="0" applyFont="1" applyFill="1" applyProtection="1">
      <protection hidden="1"/>
    </xf>
    <xf numFmtId="44" fontId="28" fillId="2" borderId="0" xfId="1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2" fontId="0" fillId="2" borderId="0" xfId="0" applyNumberFormat="1" applyFont="1" applyFill="1" applyAlignment="1" applyProtection="1">
      <alignment horizontal="center"/>
      <protection hidden="1"/>
    </xf>
    <xf numFmtId="2" fontId="28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8" fillId="2" borderId="0" xfId="0" applyFont="1" applyFill="1" applyAlignment="1" applyProtection="1">
      <alignment horizontal="center"/>
      <protection hidden="1"/>
    </xf>
    <xf numFmtId="44" fontId="20" fillId="0" borderId="0" xfId="1" applyFont="1" applyFill="1" applyAlignment="1" applyProtection="1">
      <alignment horizontal="left"/>
      <protection hidden="1"/>
    </xf>
    <xf numFmtId="1" fontId="34" fillId="5" borderId="3" xfId="0" applyNumberFormat="1" applyFon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5" borderId="7" xfId="0" applyFont="1" applyFill="1" applyBorder="1" applyAlignment="1">
      <alignment horizontal="right"/>
    </xf>
    <xf numFmtId="44" fontId="0" fillId="5" borderId="1" xfId="1" applyFont="1" applyFill="1" applyBorder="1"/>
    <xf numFmtId="0" fontId="2" fillId="5" borderId="3" xfId="0" applyFont="1" applyFill="1" applyBorder="1" applyAlignment="1">
      <alignment horizontal="center"/>
    </xf>
    <xf numFmtId="44" fontId="2" fillId="5" borderId="3" xfId="0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4" fontId="0" fillId="0" borderId="7" xfId="0" applyNumberFormat="1" applyFill="1" applyBorder="1"/>
    <xf numFmtId="1" fontId="2" fillId="2" borderId="3" xfId="0" applyNumberFormat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44" fontId="2" fillId="5" borderId="4" xfId="0" applyNumberFormat="1" applyFont="1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44" fontId="0" fillId="5" borderId="5" xfId="0" applyNumberFormat="1" applyFill="1" applyBorder="1" applyAlignment="1">
      <alignment horizontal="center"/>
    </xf>
    <xf numFmtId="44" fontId="0" fillId="5" borderId="0" xfId="0" applyNumberFormat="1" applyFill="1" applyBorder="1"/>
    <xf numFmtId="1" fontId="2" fillId="5" borderId="3" xfId="0" applyNumberFormat="1" applyFont="1" applyFill="1" applyBorder="1" applyAlignment="1">
      <alignment horizontal="center"/>
    </xf>
    <xf numFmtId="44" fontId="0" fillId="5" borderId="5" xfId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4" fontId="3" fillId="5" borderId="5" xfId="0" applyNumberFormat="1" applyFont="1" applyFill="1" applyBorder="1" applyAlignment="1">
      <alignment horizontal="center"/>
    </xf>
    <xf numFmtId="44" fontId="2" fillId="4" borderId="0" xfId="1" applyNumberFormat="1" applyFont="1" applyFill="1" applyAlignment="1" applyProtection="1"/>
    <xf numFmtId="0" fontId="0" fillId="0" borderId="0" xfId="0" applyBorder="1" applyAlignment="1" applyProtection="1">
      <alignment horizontal="center"/>
      <protection locked="0"/>
    </xf>
    <xf numFmtId="0" fontId="2" fillId="0" borderId="12" xfId="0" applyFont="1" applyFill="1" applyBorder="1" applyAlignment="1"/>
    <xf numFmtId="0" fontId="12" fillId="5" borderId="4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right"/>
    </xf>
    <xf numFmtId="0" fontId="3" fillId="0" borderId="9" xfId="0" applyFont="1" applyBorder="1"/>
    <xf numFmtId="0" fontId="2" fillId="0" borderId="4" xfId="0" applyFont="1" applyFill="1" applyBorder="1" applyAlignment="1"/>
    <xf numFmtId="44" fontId="2" fillId="0" borderId="3" xfId="0" applyNumberFormat="1" applyFont="1" applyFill="1" applyBorder="1" applyAlignment="1"/>
    <xf numFmtId="0" fontId="2" fillId="2" borderId="4" xfId="0" applyFont="1" applyFill="1" applyBorder="1" applyAlignment="1"/>
    <xf numFmtId="44" fontId="2" fillId="2" borderId="3" xfId="0" applyNumberFormat="1" applyFont="1" applyFill="1" applyBorder="1" applyAlignment="1"/>
    <xf numFmtId="0" fontId="2" fillId="0" borderId="6" xfId="0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5" borderId="0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>
      <alignment horizontal="center"/>
    </xf>
    <xf numFmtId="0" fontId="35" fillId="3" borderId="4" xfId="0" applyFont="1" applyFill="1" applyBorder="1" applyAlignment="1" applyProtection="1">
      <alignment horizontal="center"/>
    </xf>
    <xf numFmtId="0" fontId="35" fillId="3" borderId="7" xfId="0" applyFont="1" applyFill="1" applyBorder="1" applyAlignment="1" applyProtection="1">
      <alignment horizontal="center"/>
    </xf>
    <xf numFmtId="0" fontId="35" fillId="3" borderId="5" xfId="0" applyFont="1" applyFill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164" fontId="2" fillId="3" borderId="0" xfId="0" applyNumberFormat="1" applyFont="1" applyFill="1" applyAlignment="1" applyProtection="1">
      <alignment horizontal="center"/>
      <protection locked="0"/>
    </xf>
    <xf numFmtId="0" fontId="14" fillId="0" borderId="0" xfId="0" applyFont="1" applyAlignment="1">
      <alignment horizontal="justify" wrapText="1"/>
    </xf>
    <xf numFmtId="0" fontId="12" fillId="0" borderId="0" xfId="0" applyFont="1" applyFill="1" applyAlignment="1">
      <alignment horizontal="left" wrapText="1"/>
    </xf>
    <xf numFmtId="0" fontId="13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0" xfId="0" applyFont="1" applyAlignment="1">
      <alignment horizontal="justify" vertical="justify" wrapText="1"/>
    </xf>
    <xf numFmtId="0" fontId="2" fillId="2" borderId="4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5" borderId="4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4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2" fillId="0" borderId="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">
    <cellStyle name="Currency" xfId="1" builtinId="4"/>
    <cellStyle name="Heading 1" xfId="2" builtinId="16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6394CF"/>
      <color rgb="FFD4D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0</xdr:col>
      <xdr:colOff>879475</xdr:colOff>
      <xdr:row>2</xdr:row>
      <xdr:rowOff>142874</xdr:rowOff>
    </xdr:to>
    <xdr:pic>
      <xdr:nvPicPr>
        <xdr:cNvPr id="2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19075"/>
          <a:ext cx="6762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29</xdr:row>
          <xdr:rowOff>38100</xdr:rowOff>
        </xdr:from>
        <xdr:to>
          <xdr:col>7</xdr:col>
          <xdr:colOff>66675</xdr:colOff>
          <xdr:row>30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29</xdr:row>
          <xdr:rowOff>38100</xdr:rowOff>
        </xdr:from>
        <xdr:to>
          <xdr:col>7</xdr:col>
          <xdr:colOff>1076325</xdr:colOff>
          <xdr:row>30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193675</xdr:colOff>
      <xdr:row>3</xdr:row>
      <xdr:rowOff>330200</xdr:rowOff>
    </xdr:to>
    <xdr:pic>
      <xdr:nvPicPr>
        <xdr:cNvPr id="2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771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50</xdr:row>
          <xdr:rowOff>66675</xdr:rowOff>
        </xdr:from>
        <xdr:to>
          <xdr:col>6</xdr:col>
          <xdr:colOff>723900</xdr:colOff>
          <xdr:row>51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B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50</xdr:row>
          <xdr:rowOff>47625</xdr:rowOff>
        </xdr:from>
        <xdr:to>
          <xdr:col>8</xdr:col>
          <xdr:colOff>9525</xdr:colOff>
          <xdr:row>51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B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1</xdr:col>
      <xdr:colOff>66675</xdr:colOff>
      <xdr:row>3</xdr:row>
      <xdr:rowOff>152400</xdr:rowOff>
    </xdr:to>
    <xdr:pic>
      <xdr:nvPicPr>
        <xdr:cNvPr id="2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0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49</xdr:row>
          <xdr:rowOff>104775</xdr:rowOff>
        </xdr:from>
        <xdr:to>
          <xdr:col>7</xdr:col>
          <xdr:colOff>0</xdr:colOff>
          <xdr:row>50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49</xdr:row>
          <xdr:rowOff>104775</xdr:rowOff>
        </xdr:from>
        <xdr:to>
          <xdr:col>7</xdr:col>
          <xdr:colOff>885825</xdr:colOff>
          <xdr:row>50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C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889000</xdr:colOff>
      <xdr:row>3</xdr:row>
      <xdr:rowOff>200025</xdr:rowOff>
    </xdr:to>
    <xdr:pic>
      <xdr:nvPicPr>
        <xdr:cNvPr id="9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657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48</xdr:row>
          <xdr:rowOff>66675</xdr:rowOff>
        </xdr:from>
        <xdr:to>
          <xdr:col>6</xdr:col>
          <xdr:colOff>828675</xdr:colOff>
          <xdr:row>49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D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48</xdr:row>
          <xdr:rowOff>57150</xdr:rowOff>
        </xdr:from>
        <xdr:to>
          <xdr:col>8</xdr:col>
          <xdr:colOff>66675</xdr:colOff>
          <xdr:row>49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D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127000</xdr:colOff>
      <xdr:row>3</xdr:row>
      <xdr:rowOff>127000</xdr:rowOff>
    </xdr:to>
    <xdr:pic>
      <xdr:nvPicPr>
        <xdr:cNvPr id="9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749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49</xdr:row>
          <xdr:rowOff>133350</xdr:rowOff>
        </xdr:from>
        <xdr:to>
          <xdr:col>6</xdr:col>
          <xdr:colOff>704850</xdr:colOff>
          <xdr:row>50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E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49</xdr:row>
          <xdr:rowOff>85725</xdr:rowOff>
        </xdr:from>
        <xdr:to>
          <xdr:col>7</xdr:col>
          <xdr:colOff>981075</xdr:colOff>
          <xdr:row>50</xdr:row>
          <xdr:rowOff>47625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E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66675</xdr:colOff>
      <xdr:row>3</xdr:row>
      <xdr:rowOff>146050</xdr:rowOff>
    </xdr:to>
    <xdr:pic>
      <xdr:nvPicPr>
        <xdr:cNvPr id="10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704850</xdr:colOff>
          <xdr:row>40</xdr:row>
          <xdr:rowOff>57150</xdr:rowOff>
        </xdr:from>
        <xdr:to>
          <xdr:col>6</xdr:col>
          <xdr:colOff>895350</xdr:colOff>
          <xdr:row>41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40</xdr:row>
          <xdr:rowOff>38100</xdr:rowOff>
        </xdr:from>
        <xdr:to>
          <xdr:col>8</xdr:col>
          <xdr:colOff>28575</xdr:colOff>
          <xdr:row>41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1026146</xdr:colOff>
      <xdr:row>3</xdr:row>
      <xdr:rowOff>247650</xdr:rowOff>
    </xdr:to>
    <xdr:pic>
      <xdr:nvPicPr>
        <xdr:cNvPr id="9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41</xdr:row>
          <xdr:rowOff>38100</xdr:rowOff>
        </xdr:from>
        <xdr:to>
          <xdr:col>6</xdr:col>
          <xdr:colOff>809625</xdr:colOff>
          <xdr:row>42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41</xdr:row>
          <xdr:rowOff>19050</xdr:rowOff>
        </xdr:from>
        <xdr:to>
          <xdr:col>8</xdr:col>
          <xdr:colOff>19050</xdr:colOff>
          <xdr:row>42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12700</xdr:colOff>
      <xdr:row>3</xdr:row>
      <xdr:rowOff>247650</xdr:rowOff>
    </xdr:to>
    <xdr:pic>
      <xdr:nvPicPr>
        <xdr:cNvPr id="9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44</xdr:row>
          <xdr:rowOff>38100</xdr:rowOff>
        </xdr:from>
        <xdr:to>
          <xdr:col>6</xdr:col>
          <xdr:colOff>819150</xdr:colOff>
          <xdr:row>45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44</xdr:row>
          <xdr:rowOff>28575</xdr:rowOff>
        </xdr:from>
        <xdr:to>
          <xdr:col>8</xdr:col>
          <xdr:colOff>9525</xdr:colOff>
          <xdr:row>45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5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63500</xdr:colOff>
      <xdr:row>3</xdr:row>
      <xdr:rowOff>247650</xdr:rowOff>
    </xdr:to>
    <xdr:pic>
      <xdr:nvPicPr>
        <xdr:cNvPr id="9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762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47</xdr:row>
          <xdr:rowOff>38100</xdr:rowOff>
        </xdr:from>
        <xdr:to>
          <xdr:col>6</xdr:col>
          <xdr:colOff>800100</xdr:colOff>
          <xdr:row>48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47</xdr:row>
          <xdr:rowOff>28575</xdr:rowOff>
        </xdr:from>
        <xdr:to>
          <xdr:col>7</xdr:col>
          <xdr:colOff>1009650</xdr:colOff>
          <xdr:row>48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6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990600</xdr:colOff>
      <xdr:row>3</xdr:row>
      <xdr:rowOff>247650</xdr:rowOff>
    </xdr:to>
    <xdr:pic>
      <xdr:nvPicPr>
        <xdr:cNvPr id="9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762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46</xdr:row>
          <xdr:rowOff>38100</xdr:rowOff>
        </xdr:from>
        <xdr:to>
          <xdr:col>6</xdr:col>
          <xdr:colOff>762000</xdr:colOff>
          <xdr:row>47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46</xdr:row>
          <xdr:rowOff>28575</xdr:rowOff>
        </xdr:from>
        <xdr:to>
          <xdr:col>8</xdr:col>
          <xdr:colOff>19050</xdr:colOff>
          <xdr:row>47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7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994253</xdr:colOff>
      <xdr:row>3</xdr:row>
      <xdr:rowOff>69850</xdr:rowOff>
    </xdr:to>
    <xdr:pic>
      <xdr:nvPicPr>
        <xdr:cNvPr id="9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803753" cy="908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45</xdr:row>
          <xdr:rowOff>47625</xdr:rowOff>
        </xdr:from>
        <xdr:to>
          <xdr:col>6</xdr:col>
          <xdr:colOff>685800</xdr:colOff>
          <xdr:row>46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8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45</xdr:row>
          <xdr:rowOff>47625</xdr:rowOff>
        </xdr:from>
        <xdr:to>
          <xdr:col>8</xdr:col>
          <xdr:colOff>57150</xdr:colOff>
          <xdr:row>46</xdr:row>
          <xdr:rowOff>47625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8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76200</xdr:rowOff>
    </xdr:from>
    <xdr:to>
      <xdr:col>1</xdr:col>
      <xdr:colOff>31751</xdr:colOff>
      <xdr:row>3</xdr:row>
      <xdr:rowOff>142875</xdr:rowOff>
    </xdr:to>
    <xdr:pic>
      <xdr:nvPicPr>
        <xdr:cNvPr id="9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7620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46</xdr:row>
          <xdr:rowOff>104775</xdr:rowOff>
        </xdr:from>
        <xdr:to>
          <xdr:col>6</xdr:col>
          <xdr:colOff>790575</xdr:colOff>
          <xdr:row>47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46</xdr:row>
          <xdr:rowOff>85725</xdr:rowOff>
        </xdr:from>
        <xdr:to>
          <xdr:col>7</xdr:col>
          <xdr:colOff>962025</xdr:colOff>
          <xdr:row>47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76200</xdr:colOff>
      <xdr:row>3</xdr:row>
      <xdr:rowOff>247650</xdr:rowOff>
    </xdr:to>
    <xdr:pic>
      <xdr:nvPicPr>
        <xdr:cNvPr id="2" name="irc_mi" descr="http://upload.wikimedia.org/wikipedia/en/thumb/0/0c/ScotsPGC.jpg/170px-ScotsPGC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771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47</xdr:row>
          <xdr:rowOff>114300</xdr:rowOff>
        </xdr:from>
        <xdr:to>
          <xdr:col>7</xdr:col>
          <xdr:colOff>114300</xdr:colOff>
          <xdr:row>48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A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47</xdr:row>
          <xdr:rowOff>85725</xdr:rowOff>
        </xdr:from>
        <xdr:to>
          <xdr:col>7</xdr:col>
          <xdr:colOff>990600</xdr:colOff>
          <xdr:row>48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A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workbookViewId="0">
      <selection activeCell="G11" sqref="G11"/>
    </sheetView>
  </sheetViews>
  <sheetFormatPr defaultRowHeight="15" x14ac:dyDescent="0.25"/>
  <cols>
    <col min="1" max="1" width="14" style="175" customWidth="1"/>
    <col min="2" max="2" width="11.28515625" style="175" customWidth="1"/>
    <col min="3" max="3" width="12.85546875" style="211" customWidth="1"/>
    <col min="4" max="4" width="46.5703125" style="175" customWidth="1"/>
  </cols>
  <sheetData>
    <row r="1" spans="1:4" ht="30" x14ac:dyDescent="0.25">
      <c r="A1" s="175" t="s">
        <v>196</v>
      </c>
      <c r="B1" s="173" t="s">
        <v>39</v>
      </c>
      <c r="C1" s="209" t="s">
        <v>14</v>
      </c>
      <c r="D1" s="174"/>
    </row>
    <row r="2" spans="1:4" x14ac:dyDescent="0.25">
      <c r="A2" s="278" t="s">
        <v>212</v>
      </c>
      <c r="B2" s="228">
        <v>4000214</v>
      </c>
      <c r="C2" s="228">
        <v>25087043</v>
      </c>
      <c r="D2" s="248" t="s">
        <v>38</v>
      </c>
    </row>
    <row r="3" spans="1:4" x14ac:dyDescent="0.25">
      <c r="A3" s="278" t="s">
        <v>213</v>
      </c>
      <c r="B3" s="228">
        <v>4000261</v>
      </c>
      <c r="C3" s="228">
        <v>25093537</v>
      </c>
      <c r="D3" s="229" t="s">
        <v>126</v>
      </c>
    </row>
    <row r="4" spans="1:4" x14ac:dyDescent="0.25">
      <c r="A4" s="278" t="s">
        <v>214</v>
      </c>
      <c r="B4" s="261">
        <v>4000732</v>
      </c>
      <c r="C4" s="261">
        <v>25093521</v>
      </c>
      <c r="D4" s="267" t="s">
        <v>53</v>
      </c>
    </row>
    <row r="5" spans="1:4" x14ac:dyDescent="0.25">
      <c r="A5" s="278" t="s">
        <v>215</v>
      </c>
      <c r="B5" s="219">
        <v>4000262</v>
      </c>
      <c r="C5" s="219">
        <v>25093505</v>
      </c>
      <c r="D5" s="220" t="s">
        <v>53</v>
      </c>
    </row>
    <row r="6" spans="1:4" x14ac:dyDescent="0.25">
      <c r="A6" s="278" t="s">
        <v>216</v>
      </c>
      <c r="B6" s="219">
        <v>4000263</v>
      </c>
      <c r="C6" s="219">
        <v>25097548</v>
      </c>
      <c r="D6" s="220" t="s">
        <v>92</v>
      </c>
    </row>
    <row r="7" spans="1:4" x14ac:dyDescent="0.25">
      <c r="A7" s="278" t="s">
        <v>217</v>
      </c>
      <c r="B7" s="228">
        <v>4000247</v>
      </c>
      <c r="C7" s="229">
        <v>25093469</v>
      </c>
      <c r="D7" s="230" t="s">
        <v>93</v>
      </c>
    </row>
    <row r="8" spans="1:4" x14ac:dyDescent="0.25">
      <c r="A8" s="278" t="s">
        <v>218</v>
      </c>
      <c r="B8" s="228">
        <v>4000503</v>
      </c>
      <c r="C8" s="228">
        <v>25090965</v>
      </c>
      <c r="D8" s="231" t="s">
        <v>129</v>
      </c>
    </row>
    <row r="9" spans="1:4" x14ac:dyDescent="0.25">
      <c r="A9" s="180"/>
      <c r="B9" s="180"/>
      <c r="C9" s="210"/>
      <c r="D9" s="181"/>
    </row>
    <row r="10" spans="1:4" x14ac:dyDescent="0.25">
      <c r="A10" s="278" t="s">
        <v>221</v>
      </c>
      <c r="B10" s="201">
        <v>4000193</v>
      </c>
      <c r="C10" s="211">
        <v>2557088</v>
      </c>
      <c r="D10" s="201" t="s">
        <v>174</v>
      </c>
    </row>
    <row r="11" spans="1:4" x14ac:dyDescent="0.25">
      <c r="A11" s="278" t="s">
        <v>219</v>
      </c>
      <c r="B11" s="219">
        <v>4000191</v>
      </c>
      <c r="C11" s="226">
        <v>25090934</v>
      </c>
      <c r="D11" s="220" t="s">
        <v>122</v>
      </c>
    </row>
    <row r="12" spans="1:4" x14ac:dyDescent="0.25">
      <c r="A12" s="278" t="s">
        <v>220</v>
      </c>
      <c r="B12" s="219">
        <v>4000192</v>
      </c>
      <c r="C12" s="219">
        <v>86532077</v>
      </c>
      <c r="D12" s="220" t="s">
        <v>123</v>
      </c>
    </row>
    <row r="13" spans="1:4" x14ac:dyDescent="0.25">
      <c r="A13" s="278" t="s">
        <v>221</v>
      </c>
      <c r="B13" s="219">
        <v>4000194</v>
      </c>
      <c r="C13" s="219">
        <v>25097527</v>
      </c>
      <c r="D13" s="220" t="s">
        <v>153</v>
      </c>
    </row>
    <row r="14" spans="1:4" x14ac:dyDescent="0.25">
      <c r="A14" s="278" t="s">
        <v>222</v>
      </c>
      <c r="B14" s="270">
        <v>4000595</v>
      </c>
      <c r="C14" s="271" t="s">
        <v>142</v>
      </c>
      <c r="D14" s="272" t="s">
        <v>82</v>
      </c>
    </row>
    <row r="15" spans="1:4" x14ac:dyDescent="0.25">
      <c r="A15" s="278" t="s">
        <v>223</v>
      </c>
      <c r="B15" s="219">
        <v>4000196</v>
      </c>
      <c r="C15" s="219">
        <v>25097660</v>
      </c>
      <c r="D15" s="219" t="s">
        <v>72</v>
      </c>
    </row>
    <row r="16" spans="1:4" x14ac:dyDescent="0.25">
      <c r="A16" s="278" t="s">
        <v>224</v>
      </c>
      <c r="B16" s="175">
        <v>4000201</v>
      </c>
      <c r="C16" s="211">
        <v>2556472</v>
      </c>
      <c r="D16" s="183" t="s">
        <v>73</v>
      </c>
    </row>
    <row r="17" spans="1:4" x14ac:dyDescent="0.25">
      <c r="A17" s="278" t="s">
        <v>225</v>
      </c>
      <c r="B17" s="219">
        <v>4000198</v>
      </c>
      <c r="C17" s="219">
        <v>25097521</v>
      </c>
      <c r="D17" s="220" t="s">
        <v>74</v>
      </c>
    </row>
    <row r="18" spans="1:4" x14ac:dyDescent="0.25">
      <c r="A18" s="278" t="s">
        <v>226</v>
      </c>
      <c r="B18" s="273">
        <v>4000200</v>
      </c>
      <c r="C18" s="213">
        <v>25133065</v>
      </c>
      <c r="D18" s="274" t="s">
        <v>75</v>
      </c>
    </row>
    <row r="19" spans="1:4" x14ac:dyDescent="0.25">
      <c r="A19" s="278" t="s">
        <v>227</v>
      </c>
      <c r="B19" s="219">
        <v>4000202</v>
      </c>
      <c r="C19" s="219">
        <v>25093506</v>
      </c>
      <c r="D19" s="220" t="s">
        <v>99</v>
      </c>
    </row>
    <row r="20" spans="1:4" x14ac:dyDescent="0.25">
      <c r="A20" s="278" t="s">
        <v>228</v>
      </c>
      <c r="B20" s="228">
        <v>4000502</v>
      </c>
      <c r="C20" s="228">
        <v>25097502</v>
      </c>
      <c r="D20" s="229" t="s">
        <v>100</v>
      </c>
    </row>
    <row r="21" spans="1:4" x14ac:dyDescent="0.25">
      <c r="A21" s="278" t="s">
        <v>229</v>
      </c>
      <c r="B21" s="270">
        <v>4000694</v>
      </c>
      <c r="C21" s="275" t="s">
        <v>132</v>
      </c>
      <c r="D21" s="276" t="s">
        <v>101</v>
      </c>
    </row>
    <row r="22" spans="1:4" x14ac:dyDescent="0.25">
      <c r="A22" s="278" t="s">
        <v>230</v>
      </c>
      <c r="B22" s="238">
        <v>4000203</v>
      </c>
      <c r="C22" s="238">
        <v>25090955</v>
      </c>
      <c r="D22" s="241" t="s">
        <v>97</v>
      </c>
    </row>
    <row r="23" spans="1:4" x14ac:dyDescent="0.25">
      <c r="A23" s="278" t="s">
        <v>231</v>
      </c>
      <c r="B23" s="219">
        <v>4000205</v>
      </c>
      <c r="C23" s="219">
        <v>25093464</v>
      </c>
      <c r="D23" s="220" t="s">
        <v>55</v>
      </c>
    </row>
    <row r="24" spans="1:4" x14ac:dyDescent="0.25">
      <c r="A24" s="278" t="s">
        <v>232</v>
      </c>
      <c r="B24" s="238">
        <v>4000206</v>
      </c>
      <c r="C24" s="238">
        <v>25093665</v>
      </c>
      <c r="D24" s="238" t="s">
        <v>102</v>
      </c>
    </row>
    <row r="25" spans="1:4" x14ac:dyDescent="0.25">
      <c r="A25" s="278" t="s">
        <v>233</v>
      </c>
      <c r="B25" s="221">
        <v>4000699</v>
      </c>
      <c r="C25" s="249">
        <v>86689070</v>
      </c>
      <c r="D25" s="250" t="s">
        <v>111</v>
      </c>
    </row>
    <row r="26" spans="1:4" x14ac:dyDescent="0.25">
      <c r="A26" s="278" t="s">
        <v>234</v>
      </c>
      <c r="B26" s="219">
        <v>4000212</v>
      </c>
      <c r="C26" s="219">
        <v>25097555</v>
      </c>
      <c r="D26" s="220" t="s">
        <v>128</v>
      </c>
    </row>
    <row r="27" spans="1:4" x14ac:dyDescent="0.25">
      <c r="A27" s="278" t="s">
        <v>235</v>
      </c>
      <c r="B27" s="228">
        <v>4000213</v>
      </c>
      <c r="C27" s="228">
        <v>25097544</v>
      </c>
      <c r="D27" s="228" t="s">
        <v>16</v>
      </c>
    </row>
    <row r="28" spans="1:4" x14ac:dyDescent="0.25">
      <c r="A28" s="278" t="s">
        <v>236</v>
      </c>
      <c r="B28" s="182">
        <v>4000220</v>
      </c>
      <c r="C28" s="212" t="s">
        <v>135</v>
      </c>
      <c r="D28" s="182" t="s">
        <v>178</v>
      </c>
    </row>
    <row r="29" spans="1:4" x14ac:dyDescent="0.25">
      <c r="A29" s="278" t="s">
        <v>237</v>
      </c>
      <c r="B29" s="182">
        <v>4000748</v>
      </c>
      <c r="C29" s="212"/>
      <c r="D29" s="182" t="s">
        <v>175</v>
      </c>
    </row>
    <row r="30" spans="1:4" x14ac:dyDescent="0.25">
      <c r="A30" s="278" t="s">
        <v>238</v>
      </c>
      <c r="B30" s="219">
        <v>4000210</v>
      </c>
      <c r="C30" s="219">
        <v>86534897</v>
      </c>
      <c r="D30" s="219" t="s">
        <v>34</v>
      </c>
    </row>
    <row r="31" spans="1:4" x14ac:dyDescent="0.25">
      <c r="A31" s="278" t="s">
        <v>239</v>
      </c>
      <c r="B31" s="228">
        <v>4000211</v>
      </c>
      <c r="C31" s="228">
        <v>86801102</v>
      </c>
      <c r="D31" s="229" t="s">
        <v>15</v>
      </c>
    </row>
    <row r="32" spans="1:4" x14ac:dyDescent="0.25">
      <c r="A32" s="278" t="s">
        <v>240</v>
      </c>
      <c r="B32" s="228">
        <v>4000504</v>
      </c>
      <c r="C32" s="228">
        <v>86557721</v>
      </c>
      <c r="D32" s="228" t="s">
        <v>61</v>
      </c>
    </row>
    <row r="33" spans="1:4" x14ac:dyDescent="0.25">
      <c r="B33" s="175">
        <v>4000216</v>
      </c>
      <c r="D33" s="183" t="s">
        <v>68</v>
      </c>
    </row>
    <row r="34" spans="1:4" x14ac:dyDescent="0.25">
      <c r="A34" s="278" t="s">
        <v>241</v>
      </c>
      <c r="B34" s="228">
        <v>4000217</v>
      </c>
      <c r="C34" s="228">
        <v>25090693</v>
      </c>
      <c r="D34" s="229" t="s">
        <v>70</v>
      </c>
    </row>
    <row r="35" spans="1:4" x14ac:dyDescent="0.25">
      <c r="A35" s="278" t="s">
        <v>242</v>
      </c>
      <c r="B35" s="228">
        <v>4000695</v>
      </c>
      <c r="C35" s="245">
        <v>25093614</v>
      </c>
      <c r="D35" s="230" t="s">
        <v>103</v>
      </c>
    </row>
    <row r="36" spans="1:4" x14ac:dyDescent="0.25">
      <c r="A36" s="278" t="s">
        <v>243</v>
      </c>
      <c r="B36" s="228">
        <v>4000700</v>
      </c>
      <c r="C36" s="245">
        <v>18629276</v>
      </c>
      <c r="D36" s="230" t="s">
        <v>244</v>
      </c>
    </row>
    <row r="37" spans="1:4" x14ac:dyDescent="0.25">
      <c r="A37" s="232"/>
      <c r="B37" s="232">
        <v>4000302</v>
      </c>
      <c r="C37" s="211">
        <v>18629276</v>
      </c>
      <c r="D37" s="246" t="s">
        <v>134</v>
      </c>
    </row>
    <row r="38" spans="1:4" x14ac:dyDescent="0.25">
      <c r="A38" s="278" t="s">
        <v>245</v>
      </c>
      <c r="B38" s="219">
        <v>4000269</v>
      </c>
      <c r="C38" s="219">
        <v>25086933</v>
      </c>
      <c r="D38" s="220" t="s">
        <v>0</v>
      </c>
    </row>
    <row r="39" spans="1:4" x14ac:dyDescent="0.25">
      <c r="A39" s="278" t="s">
        <v>246</v>
      </c>
      <c r="B39" s="232">
        <v>4000221</v>
      </c>
      <c r="C39" s="211">
        <v>25090979</v>
      </c>
      <c r="D39" s="232" t="s">
        <v>109</v>
      </c>
    </row>
    <row r="40" spans="1:4" x14ac:dyDescent="0.25">
      <c r="A40" s="180"/>
      <c r="B40" s="180"/>
      <c r="C40" s="210"/>
      <c r="D40" s="180"/>
    </row>
    <row r="41" spans="1:4" x14ac:dyDescent="0.25">
      <c r="A41" s="278" t="s">
        <v>247</v>
      </c>
      <c r="B41" s="261">
        <v>4000222</v>
      </c>
      <c r="C41" t="s">
        <v>202</v>
      </c>
      <c r="D41" s="262" t="s">
        <v>203</v>
      </c>
    </row>
    <row r="42" spans="1:4" x14ac:dyDescent="0.25">
      <c r="A42" s="278" t="s">
        <v>248</v>
      </c>
      <c r="B42" s="261">
        <v>4000223</v>
      </c>
      <c r="C42" s="261">
        <v>18981799</v>
      </c>
      <c r="D42" s="262" t="s">
        <v>90</v>
      </c>
    </row>
    <row r="43" spans="1:4" x14ac:dyDescent="0.25">
      <c r="A43" s="278" t="s">
        <v>249</v>
      </c>
      <c r="B43" s="261">
        <v>4000665</v>
      </c>
      <c r="C43" s="261">
        <v>18981800</v>
      </c>
      <c r="D43" s="262" t="s">
        <v>204</v>
      </c>
    </row>
    <row r="44" spans="1:4" x14ac:dyDescent="0.25">
      <c r="A44" s="278" t="s">
        <v>250</v>
      </c>
      <c r="B44" s="228">
        <v>4000661</v>
      </c>
      <c r="C44" s="229">
        <v>86684164</v>
      </c>
      <c r="D44" s="230" t="s">
        <v>89</v>
      </c>
    </row>
    <row r="45" spans="1:4" x14ac:dyDescent="0.25">
      <c r="A45" s="278" t="s">
        <v>251</v>
      </c>
      <c r="B45" s="228">
        <v>4000696</v>
      </c>
      <c r="C45" s="245">
        <v>86992402</v>
      </c>
      <c r="D45" s="230" t="s">
        <v>104</v>
      </c>
    </row>
    <row r="46" spans="1:4" x14ac:dyDescent="0.25">
      <c r="A46" s="278" t="s">
        <v>252</v>
      </c>
      <c r="B46" s="219">
        <v>4000225</v>
      </c>
      <c r="C46" s="219">
        <v>18904882</v>
      </c>
      <c r="D46" s="220" t="s">
        <v>87</v>
      </c>
    </row>
    <row r="47" spans="1:4" x14ac:dyDescent="0.25">
      <c r="A47" s="278" t="s">
        <v>253</v>
      </c>
      <c r="B47" s="228">
        <v>4000226</v>
      </c>
      <c r="C47" s="228">
        <v>18646458</v>
      </c>
      <c r="D47" s="229" t="s">
        <v>43</v>
      </c>
    </row>
    <row r="48" spans="1:4" x14ac:dyDescent="0.25">
      <c r="A48" s="278" t="s">
        <v>254</v>
      </c>
      <c r="B48" s="228">
        <v>4000227</v>
      </c>
      <c r="C48" s="228">
        <v>18915865</v>
      </c>
      <c r="D48" s="229" t="s">
        <v>6</v>
      </c>
    </row>
    <row r="49" spans="1:4" x14ac:dyDescent="0.25">
      <c r="A49" s="278" t="s">
        <v>255</v>
      </c>
      <c r="B49" s="219">
        <v>4000228</v>
      </c>
      <c r="C49" s="219">
        <v>25095945</v>
      </c>
      <c r="D49" s="220" t="s">
        <v>12</v>
      </c>
    </row>
    <row r="50" spans="1:4" x14ac:dyDescent="0.25">
      <c r="A50" s="278" t="s">
        <v>256</v>
      </c>
      <c r="B50" s="261">
        <v>4000230</v>
      </c>
      <c r="C50" s="261">
        <v>18907992</v>
      </c>
      <c r="D50" s="262" t="s">
        <v>200</v>
      </c>
    </row>
    <row r="51" spans="1:4" x14ac:dyDescent="0.25">
      <c r="A51" s="278" t="s">
        <v>257</v>
      </c>
      <c r="B51" s="261">
        <v>4000231</v>
      </c>
      <c r="C51" s="261">
        <v>18907993</v>
      </c>
      <c r="D51" s="262" t="s">
        <v>201</v>
      </c>
    </row>
    <row r="52" spans="1:4" x14ac:dyDescent="0.25">
      <c r="A52" s="261" t="s">
        <v>197</v>
      </c>
      <c r="B52" s="261" t="s">
        <v>197</v>
      </c>
      <c r="C52" s="261"/>
      <c r="D52" s="262" t="s">
        <v>198</v>
      </c>
    </row>
    <row r="53" spans="1:4" x14ac:dyDescent="0.25">
      <c r="A53" s="278" t="s">
        <v>258</v>
      </c>
      <c r="B53" s="261">
        <v>4000232</v>
      </c>
      <c r="C53" s="261">
        <v>18960577</v>
      </c>
      <c r="D53" s="263" t="s">
        <v>47</v>
      </c>
    </row>
    <row r="54" spans="1:4" x14ac:dyDescent="0.25">
      <c r="A54" s="278" t="s">
        <v>259</v>
      </c>
      <c r="B54" s="238">
        <v>4000233</v>
      </c>
      <c r="C54" s="238">
        <v>18806799</v>
      </c>
      <c r="D54" s="241" t="s">
        <v>46</v>
      </c>
    </row>
    <row r="55" spans="1:4" x14ac:dyDescent="0.25">
      <c r="A55" s="278" t="s">
        <v>260</v>
      </c>
      <c r="B55" s="268">
        <v>4000234</v>
      </c>
      <c r="C55" s="268">
        <v>18806797</v>
      </c>
      <c r="D55" s="269" t="s">
        <v>48</v>
      </c>
    </row>
    <row r="56" spans="1:4" x14ac:dyDescent="0.25">
      <c r="A56" s="278" t="s">
        <v>261</v>
      </c>
      <c r="B56" s="261">
        <v>4000501</v>
      </c>
      <c r="C56" s="261">
        <v>54910506</v>
      </c>
      <c r="D56" s="262" t="s">
        <v>49</v>
      </c>
    </row>
    <row r="57" spans="1:4" x14ac:dyDescent="0.25">
      <c r="A57" s="278" t="s">
        <v>262</v>
      </c>
      <c r="B57" s="228">
        <v>4000235</v>
      </c>
      <c r="C57" s="228">
        <v>25096012</v>
      </c>
      <c r="D57" s="229" t="s">
        <v>144</v>
      </c>
    </row>
    <row r="58" spans="1:4" x14ac:dyDescent="0.25">
      <c r="A58" s="278" t="s">
        <v>263</v>
      </c>
      <c r="B58" s="261">
        <v>4000237</v>
      </c>
      <c r="C58" s="261">
        <v>25100258</v>
      </c>
      <c r="D58" s="261" t="s">
        <v>63</v>
      </c>
    </row>
    <row r="59" spans="1:4" x14ac:dyDescent="0.25">
      <c r="A59" s="278" t="s">
        <v>264</v>
      </c>
      <c r="B59" s="261">
        <v>4000238</v>
      </c>
      <c r="C59" s="263">
        <v>25100245</v>
      </c>
      <c r="D59" s="261" t="s">
        <v>62</v>
      </c>
    </row>
    <row r="60" spans="1:4" x14ac:dyDescent="0.25">
      <c r="A60" s="278" t="s">
        <v>265</v>
      </c>
      <c r="B60" s="261">
        <v>4000239</v>
      </c>
      <c r="C60" s="263">
        <v>86555071</v>
      </c>
      <c r="D60" s="261" t="s">
        <v>36</v>
      </c>
    </row>
    <row r="61" spans="1:4" x14ac:dyDescent="0.25">
      <c r="A61" s="278" t="s">
        <v>266</v>
      </c>
      <c r="B61" s="261">
        <v>4000240</v>
      </c>
      <c r="C61" s="263">
        <v>25100255</v>
      </c>
      <c r="D61" s="261" t="s">
        <v>37</v>
      </c>
    </row>
    <row r="62" spans="1:4" x14ac:dyDescent="0.25">
      <c r="A62" s="278" t="s">
        <v>267</v>
      </c>
      <c r="B62" s="232">
        <v>4000241</v>
      </c>
      <c r="C62" s="211">
        <v>86585309</v>
      </c>
      <c r="D62" s="232" t="s">
        <v>64</v>
      </c>
    </row>
    <row r="63" spans="1:4" x14ac:dyDescent="0.25">
      <c r="A63" s="278" t="s">
        <v>268</v>
      </c>
      <c r="B63" s="270">
        <v>4000734</v>
      </c>
      <c r="C63" s="213" t="s">
        <v>137</v>
      </c>
      <c r="D63" s="270" t="s">
        <v>138</v>
      </c>
    </row>
    <row r="64" spans="1:4" x14ac:dyDescent="0.25">
      <c r="A64" s="190"/>
      <c r="B64" s="190"/>
      <c r="C64" s="210"/>
      <c r="D64" s="192"/>
    </row>
    <row r="65" spans="1:4" x14ac:dyDescent="0.25">
      <c r="A65" s="278" t="s">
        <v>269</v>
      </c>
      <c r="B65" s="219">
        <v>4000248</v>
      </c>
      <c r="C65" s="219">
        <v>25090790</v>
      </c>
      <c r="D65" s="220" t="s">
        <v>172</v>
      </c>
    </row>
    <row r="66" spans="1:4" x14ac:dyDescent="0.25">
      <c r="A66" s="278" t="s">
        <v>270</v>
      </c>
      <c r="B66" s="261">
        <v>4000663</v>
      </c>
      <c r="C66" s="261">
        <v>28221900</v>
      </c>
      <c r="D66" s="262" t="s">
        <v>171</v>
      </c>
    </row>
    <row r="67" spans="1:4" x14ac:dyDescent="0.25">
      <c r="A67" s="190"/>
      <c r="B67" s="190"/>
      <c r="C67" s="210"/>
      <c r="D67" s="192"/>
    </row>
    <row r="68" spans="1:4" x14ac:dyDescent="0.25">
      <c r="A68" s="278" t="s">
        <v>273</v>
      </c>
      <c r="B68" s="228">
        <v>4000249</v>
      </c>
      <c r="C68" s="228">
        <v>87142915</v>
      </c>
      <c r="D68" s="229" t="s">
        <v>94</v>
      </c>
    </row>
    <row r="69" spans="1:4" x14ac:dyDescent="0.25">
      <c r="A69" s="278" t="s">
        <v>271</v>
      </c>
      <c r="B69" s="219">
        <v>4000666</v>
      </c>
      <c r="C69" s="219">
        <v>87010549</v>
      </c>
      <c r="D69" s="220" t="s">
        <v>155</v>
      </c>
    </row>
    <row r="70" spans="1:4" x14ac:dyDescent="0.25">
      <c r="A70" s="278" t="s">
        <v>272</v>
      </c>
      <c r="B70" s="228">
        <v>4000662</v>
      </c>
      <c r="C70" s="229">
        <v>25082193</v>
      </c>
      <c r="D70" s="230" t="s">
        <v>91</v>
      </c>
    </row>
    <row r="71" spans="1:4" x14ac:dyDescent="0.25">
      <c r="A71" s="190"/>
      <c r="B71" s="190"/>
      <c r="C71" s="210"/>
      <c r="D71" s="192"/>
    </row>
    <row r="72" spans="1:4" x14ac:dyDescent="0.25">
      <c r="A72" s="278" t="s">
        <v>274</v>
      </c>
      <c r="B72" s="219">
        <v>4000250</v>
      </c>
      <c r="C72" s="219">
        <v>25093640</v>
      </c>
      <c r="D72" s="220" t="s">
        <v>121</v>
      </c>
    </row>
    <row r="73" spans="1:4" x14ac:dyDescent="0.25">
      <c r="A73" s="253"/>
      <c r="B73" s="253">
        <v>4000731</v>
      </c>
      <c r="C73" s="254" t="s">
        <v>119</v>
      </c>
      <c r="D73" s="255" t="s">
        <v>120</v>
      </c>
    </row>
    <row r="74" spans="1:4" x14ac:dyDescent="0.25">
      <c r="A74" s="278" t="s">
        <v>275</v>
      </c>
      <c r="B74" s="261">
        <v>4000252</v>
      </c>
      <c r="C74" s="261">
        <v>73340700</v>
      </c>
      <c r="D74" s="262" t="s">
        <v>50</v>
      </c>
    </row>
    <row r="75" spans="1:4" x14ac:dyDescent="0.25">
      <c r="A75" s="278" t="s">
        <v>279</v>
      </c>
      <c r="B75" s="261">
        <v>4000693</v>
      </c>
      <c r="C75" s="262">
        <v>25091254</v>
      </c>
      <c r="D75" s="267" t="s">
        <v>98</v>
      </c>
    </row>
    <row r="76" spans="1:4" x14ac:dyDescent="0.25">
      <c r="A76" s="190"/>
      <c r="B76" s="190"/>
      <c r="C76" s="210"/>
      <c r="D76" s="192"/>
    </row>
    <row r="77" spans="1:4" x14ac:dyDescent="0.25">
      <c r="A77" s="278" t="s">
        <v>276</v>
      </c>
      <c r="B77" s="228">
        <v>4000253</v>
      </c>
      <c r="C77" s="231">
        <v>25138161</v>
      </c>
      <c r="D77" s="229" t="s">
        <v>5</v>
      </c>
    </row>
    <row r="78" spans="1:4" x14ac:dyDescent="0.25">
      <c r="A78" s="278" t="s">
        <v>277</v>
      </c>
      <c r="B78" s="232">
        <v>4000254</v>
      </c>
      <c r="C78" s="211">
        <v>25138265</v>
      </c>
      <c r="D78" s="235" t="s">
        <v>125</v>
      </c>
    </row>
    <row r="79" spans="1:4" x14ac:dyDescent="0.25">
      <c r="A79" s="278" t="s">
        <v>280</v>
      </c>
      <c r="B79" s="228">
        <v>4000733</v>
      </c>
      <c r="C79" s="228">
        <v>25086843</v>
      </c>
      <c r="D79" s="229" t="s">
        <v>145</v>
      </c>
    </row>
    <row r="80" spans="1:4" x14ac:dyDescent="0.25">
      <c r="A80" s="190"/>
      <c r="B80" s="190"/>
      <c r="C80" s="210"/>
      <c r="D80" s="192"/>
    </row>
    <row r="81" spans="1:4" x14ac:dyDescent="0.25">
      <c r="A81" s="278" t="s">
        <v>278</v>
      </c>
      <c r="B81" s="219">
        <v>4000255</v>
      </c>
      <c r="C81" s="219">
        <v>25094246</v>
      </c>
      <c r="D81" s="220" t="s">
        <v>205</v>
      </c>
    </row>
    <row r="82" spans="1:4" x14ac:dyDescent="0.25">
      <c r="A82" s="278" t="s">
        <v>281</v>
      </c>
      <c r="B82" s="264">
        <v>4000657</v>
      </c>
      <c r="C82" s="265" t="s">
        <v>136</v>
      </c>
      <c r="D82" s="264" t="s">
        <v>88</v>
      </c>
    </row>
    <row r="83" spans="1:4" x14ac:dyDescent="0.25">
      <c r="A83" s="190"/>
      <c r="B83" s="190"/>
      <c r="C83" s="210"/>
      <c r="D83" s="192"/>
    </row>
    <row r="84" spans="1:4" x14ac:dyDescent="0.25">
      <c r="A84" s="278" t="s">
        <v>282</v>
      </c>
      <c r="B84" s="190">
        <v>4000268</v>
      </c>
      <c r="C84" s="210">
        <v>1323512</v>
      </c>
      <c r="D84" s="192" t="s">
        <v>148</v>
      </c>
    </row>
    <row r="85" spans="1:4" x14ac:dyDescent="0.25">
      <c r="A85" s="278" t="s">
        <v>283</v>
      </c>
      <c r="B85" s="190">
        <v>4000277</v>
      </c>
      <c r="C85" s="210">
        <v>1995537</v>
      </c>
      <c r="D85" s="192" t="s">
        <v>13</v>
      </c>
    </row>
    <row r="86" spans="1:4" x14ac:dyDescent="0.25">
      <c r="A86" s="278" t="s">
        <v>284</v>
      </c>
      <c r="B86" s="190">
        <v>4000276</v>
      </c>
      <c r="C86" s="210">
        <v>2519739</v>
      </c>
      <c r="D86" s="192" t="s">
        <v>76</v>
      </c>
    </row>
    <row r="87" spans="1:4" x14ac:dyDescent="0.25">
      <c r="A87" s="190"/>
      <c r="B87" s="190"/>
      <c r="C87" s="210"/>
      <c r="D87" s="194"/>
    </row>
    <row r="88" spans="1:4" x14ac:dyDescent="0.25">
      <c r="A88" s="278" t="s">
        <v>285</v>
      </c>
      <c r="B88" s="261">
        <v>4000245</v>
      </c>
      <c r="C88" s="261">
        <v>87172704</v>
      </c>
      <c r="D88" s="263" t="s">
        <v>59</v>
      </c>
    </row>
    <row r="89" spans="1:4" x14ac:dyDescent="0.25">
      <c r="A89" s="278" t="s">
        <v>286</v>
      </c>
      <c r="B89" s="261">
        <v>4000246</v>
      </c>
      <c r="C89" s="261">
        <v>86562238</v>
      </c>
      <c r="D89" s="263" t="s">
        <v>60</v>
      </c>
    </row>
    <row r="90" spans="1:4" x14ac:dyDescent="0.25">
      <c r="A90" s="278" t="s">
        <v>287</v>
      </c>
      <c r="B90" s="238">
        <v>4000244</v>
      </c>
      <c r="C90" s="238">
        <v>10005317</v>
      </c>
      <c r="D90" s="238" t="s">
        <v>35</v>
      </c>
    </row>
    <row r="91" spans="1:4" x14ac:dyDescent="0.25">
      <c r="A91" s="238"/>
      <c r="B91" s="238">
        <v>4000257</v>
      </c>
      <c r="C91" s="238">
        <v>25093587</v>
      </c>
      <c r="D91" s="241" t="s">
        <v>58</v>
      </c>
    </row>
    <row r="92" spans="1:4" x14ac:dyDescent="0.25">
      <c r="A92" s="278" t="s">
        <v>288</v>
      </c>
      <c r="B92" s="190">
        <v>4000588</v>
      </c>
      <c r="C92" s="210">
        <v>2441330</v>
      </c>
      <c r="D92" s="192" t="s">
        <v>81</v>
      </c>
    </row>
    <row r="93" spans="1:4" x14ac:dyDescent="0.25">
      <c r="A93" s="180"/>
      <c r="B93" s="180"/>
      <c r="C93" s="210"/>
      <c r="D93" s="189"/>
    </row>
    <row r="94" spans="1:4" x14ac:dyDescent="0.25">
      <c r="A94" s="278" t="s">
        <v>289</v>
      </c>
      <c r="B94" s="219">
        <v>4000272</v>
      </c>
      <c r="C94" s="219">
        <v>86508770</v>
      </c>
      <c r="D94" s="227" t="s">
        <v>4</v>
      </c>
    </row>
    <row r="95" spans="1:4" x14ac:dyDescent="0.25">
      <c r="A95" s="278" t="s">
        <v>290</v>
      </c>
      <c r="B95" s="195">
        <v>4000273</v>
      </c>
      <c r="C95" s="214" t="s">
        <v>133</v>
      </c>
      <c r="D95" s="196" t="s">
        <v>69</v>
      </c>
    </row>
    <row r="96" spans="1:4" x14ac:dyDescent="0.25">
      <c r="A96" s="278" t="s">
        <v>291</v>
      </c>
      <c r="B96" s="180">
        <v>4000266</v>
      </c>
      <c r="C96" s="215" t="s">
        <v>31</v>
      </c>
      <c r="D96" s="180" t="s">
        <v>71</v>
      </c>
    </row>
    <row r="97" spans="1:4" x14ac:dyDescent="0.25">
      <c r="A97" s="278" t="s">
        <v>292</v>
      </c>
      <c r="B97" s="264">
        <v>4000274</v>
      </c>
      <c r="C97" s="265" t="s">
        <v>139</v>
      </c>
      <c r="D97" s="266" t="s">
        <v>140</v>
      </c>
    </row>
    <row r="98" spans="1:4" x14ac:dyDescent="0.25">
      <c r="A98" s="197"/>
      <c r="B98" s="197"/>
      <c r="C98" s="216"/>
      <c r="D98" s="198"/>
    </row>
    <row r="99" spans="1:4" x14ac:dyDescent="0.25">
      <c r="A99" s="278" t="s">
        <v>293</v>
      </c>
      <c r="B99" s="175">
        <v>4000594</v>
      </c>
      <c r="C99" s="211" t="s">
        <v>84</v>
      </c>
      <c r="D99" s="175" t="s">
        <v>107</v>
      </c>
    </row>
    <row r="100" spans="1:4" x14ac:dyDescent="0.25">
      <c r="A100" s="278" t="s">
        <v>294</v>
      </c>
      <c r="B100" s="199">
        <v>4000597</v>
      </c>
      <c r="C100" s="216"/>
      <c r="D100" s="199" t="s">
        <v>85</v>
      </c>
    </row>
    <row r="101" spans="1:4" x14ac:dyDescent="0.25">
      <c r="A101" s="278" t="s">
        <v>295</v>
      </c>
      <c r="B101" s="190">
        <v>4000697</v>
      </c>
      <c r="C101" s="217">
        <v>4210709</v>
      </c>
      <c r="D101" s="191" t="s">
        <v>176</v>
      </c>
    </row>
    <row r="102" spans="1:4" ht="30" x14ac:dyDescent="0.25">
      <c r="A102" s="278" t="s">
        <v>296</v>
      </c>
      <c r="B102" s="190">
        <v>4000749</v>
      </c>
      <c r="C102" s="210"/>
      <c r="D102" s="194" t="s">
        <v>177</v>
      </c>
    </row>
    <row r="103" spans="1:4" x14ac:dyDescent="0.25">
      <c r="A103" s="278" t="s">
        <v>298</v>
      </c>
      <c r="B103" s="259">
        <v>4000270</v>
      </c>
      <c r="C103" s="259">
        <v>2940450</v>
      </c>
      <c r="D103" s="260" t="s">
        <v>127</v>
      </c>
    </row>
    <row r="104" spans="1:4" x14ac:dyDescent="0.25">
      <c r="A104" s="278" t="s">
        <v>299</v>
      </c>
      <c r="B104" s="180">
        <v>4000242</v>
      </c>
      <c r="C104" s="215" t="s">
        <v>29</v>
      </c>
      <c r="D104" s="180" t="s">
        <v>57</v>
      </c>
    </row>
    <row r="105" spans="1:4" x14ac:dyDescent="0.25">
      <c r="A105" s="278" t="s">
        <v>297</v>
      </c>
      <c r="B105" s="193">
        <v>4000691</v>
      </c>
      <c r="C105" s="218"/>
      <c r="D105" s="200" t="s">
        <v>182</v>
      </c>
    </row>
    <row r="106" spans="1:4" x14ac:dyDescent="0.25">
      <c r="A106" s="278" t="s">
        <v>300</v>
      </c>
      <c r="B106" s="179">
        <v>4000278</v>
      </c>
      <c r="C106" s="215">
        <v>25094216</v>
      </c>
      <c r="D106" s="179" t="s">
        <v>131</v>
      </c>
    </row>
    <row r="107" spans="1:4" x14ac:dyDescent="0.25">
      <c r="A107" s="278" t="s">
        <v>301</v>
      </c>
      <c r="B107" s="221">
        <v>4000507</v>
      </c>
      <c r="C107" s="221"/>
      <c r="D107" s="221" t="s">
        <v>180</v>
      </c>
    </row>
    <row r="108" spans="1:4" x14ac:dyDescent="0.25">
      <c r="A108" s="201"/>
      <c r="B108" s="201"/>
      <c r="D108" s="201"/>
    </row>
    <row r="109" spans="1:4" x14ac:dyDescent="0.25">
      <c r="A109" s="201"/>
      <c r="B109" s="201">
        <v>4000224</v>
      </c>
      <c r="C109" s="211">
        <v>1299859</v>
      </c>
      <c r="D109" s="202" t="s">
        <v>3</v>
      </c>
    </row>
    <row r="110" spans="1:4" x14ac:dyDescent="0.25">
      <c r="A110" s="201"/>
      <c r="B110" s="201">
        <v>4000271</v>
      </c>
      <c r="C110" s="211">
        <v>1437771</v>
      </c>
      <c r="D110" s="202" t="s">
        <v>52</v>
      </c>
    </row>
    <row r="111" spans="1:4" x14ac:dyDescent="0.25">
      <c r="A111" s="201"/>
      <c r="B111" s="201">
        <v>4000258</v>
      </c>
      <c r="C111" s="211">
        <v>2227622</v>
      </c>
      <c r="D111" s="202" t="s">
        <v>7</v>
      </c>
    </row>
    <row r="112" spans="1:4" x14ac:dyDescent="0.25">
      <c r="A112" s="201"/>
      <c r="B112" s="201">
        <v>4000207</v>
      </c>
      <c r="C112" s="211">
        <v>1308866</v>
      </c>
      <c r="D112" s="202" t="s">
        <v>9</v>
      </c>
    </row>
    <row r="113" spans="1:4" x14ac:dyDescent="0.25">
      <c r="A113" s="201"/>
      <c r="B113" s="201">
        <v>4000209</v>
      </c>
      <c r="C113" s="211">
        <v>1287702</v>
      </c>
      <c r="D113" s="202" t="s">
        <v>11</v>
      </c>
    </row>
    <row r="114" spans="1:4" x14ac:dyDescent="0.25">
      <c r="A114" s="201"/>
      <c r="B114" s="201">
        <v>4000218</v>
      </c>
      <c r="C114" s="211">
        <v>1039326</v>
      </c>
      <c r="D114" s="202" t="s">
        <v>8</v>
      </c>
    </row>
    <row r="115" spans="1:4" ht="30" x14ac:dyDescent="0.25">
      <c r="A115" s="201"/>
      <c r="B115" s="201">
        <v>4000215</v>
      </c>
      <c r="C115" s="211">
        <v>1456474</v>
      </c>
      <c r="D115" s="178" t="s">
        <v>56</v>
      </c>
    </row>
    <row r="116" spans="1:4" x14ac:dyDescent="0.25">
      <c r="A116" s="201"/>
      <c r="B116" s="201">
        <v>4000219</v>
      </c>
      <c r="C116" s="211">
        <v>1033514</v>
      </c>
      <c r="D116" s="202" t="s">
        <v>10</v>
      </c>
    </row>
    <row r="118" spans="1:4" x14ac:dyDescent="0.25">
      <c r="A118" s="201"/>
      <c r="B118" s="201">
        <v>4000512</v>
      </c>
      <c r="C118" s="201"/>
      <c r="D118" s="201" t="s">
        <v>115</v>
      </c>
    </row>
    <row r="120" spans="1:4" x14ac:dyDescent="0.25">
      <c r="A120" s="221" t="s">
        <v>302</v>
      </c>
      <c r="B120" s="221">
        <v>4000303</v>
      </c>
      <c r="C120" s="221" t="s">
        <v>206</v>
      </c>
      <c r="D120" s="221" t="s">
        <v>207</v>
      </c>
    </row>
    <row r="121" spans="1:4" x14ac:dyDescent="0.25">
      <c r="A121" s="221" t="s">
        <v>209</v>
      </c>
      <c r="B121" s="221" t="s">
        <v>209</v>
      </c>
      <c r="C121" s="221" t="s">
        <v>208</v>
      </c>
      <c r="D121" s="221" t="s">
        <v>210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2.42578125" style="5" customWidth="1"/>
    <col min="2" max="2" width="55" style="60" customWidth="1"/>
    <col min="3" max="3" width="11" style="5" customWidth="1"/>
    <col min="4" max="4" width="8" style="5" customWidth="1"/>
    <col min="5" max="5" width="12.28515625" style="5" customWidth="1"/>
    <col min="6" max="6" width="0.7109375" customWidth="1"/>
    <col min="7" max="7" width="12.5703125" customWidth="1"/>
    <col min="8" max="8" width="14" style="7" customWidth="1"/>
    <col min="9" max="9" width="6.5703125" customWidth="1"/>
  </cols>
  <sheetData>
    <row r="1" spans="1:8" s="2" customFormat="1" ht="32.2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8" s="2" customFormat="1" ht="12.75" customHeight="1" x14ac:dyDescent="0.25">
      <c r="A2" s="434" t="s">
        <v>190</v>
      </c>
      <c r="B2" s="434"/>
      <c r="C2" s="434"/>
      <c r="D2" s="434"/>
      <c r="E2" s="434"/>
      <c r="F2" s="434"/>
      <c r="G2" s="434"/>
      <c r="H2" s="434"/>
    </row>
    <row r="3" spans="1:8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8" s="2" customFormat="1" ht="26.25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8" s="9" customFormat="1" ht="3.7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8" s="2" customFormat="1" ht="27" customHeight="1" x14ac:dyDescent="0.25">
      <c r="A6" s="27" t="s">
        <v>14</v>
      </c>
      <c r="B6" s="70" t="s">
        <v>1</v>
      </c>
      <c r="C6" s="27" t="s">
        <v>2</v>
      </c>
      <c r="D6" s="71" t="s">
        <v>19</v>
      </c>
      <c r="E6" s="72" t="s">
        <v>20</v>
      </c>
      <c r="F6" s="68"/>
      <c r="G6" s="27" t="s">
        <v>22</v>
      </c>
      <c r="H6" s="21" t="s">
        <v>20</v>
      </c>
    </row>
    <row r="7" spans="1:8" s="78" customFormat="1" ht="20.25" customHeight="1" x14ac:dyDescent="0.25">
      <c r="A7" s="80" t="str">
        <f>'ProductCode$'!B6</f>
        <v>CPCLCSTRNLG</v>
      </c>
      <c r="B7" s="100" t="str">
        <f>VLOOKUP(A7,'ProductCode$'!B2:D193,3,FALSE)</f>
        <v>Large pencil case</v>
      </c>
      <c r="C7" s="103">
        <f>VLOOKUP(A7,'ProductCode$'!B2:U193,4,FALSE)</f>
        <v>4</v>
      </c>
      <c r="D7" s="36">
        <v>1</v>
      </c>
      <c r="E7" s="73">
        <f>C7*D7</f>
        <v>4</v>
      </c>
      <c r="F7" s="74"/>
      <c r="G7" s="114"/>
      <c r="H7" s="75">
        <f>G7*C7</f>
        <v>0</v>
      </c>
    </row>
    <row r="8" spans="1:8" s="78" customFormat="1" ht="20.25" customHeight="1" x14ac:dyDescent="0.25">
      <c r="A8" s="80" t="str">
        <f>'ProductCode$'!B43</f>
        <v>SPCLCLR12</v>
      </c>
      <c r="B8" s="100" t="str">
        <f>VLOOKUP(A8,'ProductCode$'!B2:D193,3,FALSE)</f>
        <v>Coloured Pencils (Pack 12) Staedtler Norris brand</v>
      </c>
      <c r="C8" s="103">
        <f>VLOOKUP(A8,'ProductCode$'!B2:U193,4,FALSE)</f>
        <v>4.8</v>
      </c>
      <c r="D8" s="36">
        <v>1</v>
      </c>
      <c r="E8" s="73">
        <f t="shared" ref="E8:E32" si="0">C8*D8</f>
        <v>4.8</v>
      </c>
      <c r="F8" s="74"/>
      <c r="G8" s="114"/>
      <c r="H8" s="75">
        <f t="shared" ref="H8:H32" si="1">G8*C8</f>
        <v>0</v>
      </c>
    </row>
    <row r="9" spans="1:8" s="78" customFormat="1" ht="20.25" customHeight="1" x14ac:dyDescent="0.25">
      <c r="A9" s="80" t="str">
        <f>'ProductCode$'!B42</f>
        <v>STEXTA12</v>
      </c>
      <c r="B9" s="100" t="str">
        <f>VLOOKUP(A9,'ProductCode$'!B2:D193,3,FALSE)</f>
        <v>Textas (Pack 12) Staedtler Noris brand</v>
      </c>
      <c r="C9" s="103">
        <f>VLOOKUP(A9,'ProductCode$'!B2:U193,4,FALSE)</f>
        <v>8.8000000000000007</v>
      </c>
      <c r="D9" s="36">
        <v>1</v>
      </c>
      <c r="E9" s="73">
        <f t="shared" ref="E9" si="2">C9*D9</f>
        <v>8.8000000000000007</v>
      </c>
      <c r="F9" s="74"/>
      <c r="G9" s="114"/>
      <c r="H9" s="75">
        <f t="shared" si="1"/>
        <v>0</v>
      </c>
    </row>
    <row r="10" spans="1:8" s="78" customFormat="1" ht="20.25" customHeight="1" x14ac:dyDescent="0.25">
      <c r="A10" s="80" t="str">
        <f>'ProductCode$'!B48</f>
        <v>SPCLHB</v>
      </c>
      <c r="B10" s="100" t="str">
        <f>VLOOKUP(A10,'ProductCode$'!B2:D193,3,FALSE)</f>
        <v>HB Pencils (Staedtler brand)</v>
      </c>
      <c r="C10" s="103">
        <f>VLOOKUP(A10,'ProductCode$'!B2:U193,4,FALSE)</f>
        <v>0.4</v>
      </c>
      <c r="D10" s="36">
        <v>2</v>
      </c>
      <c r="E10" s="73">
        <f t="shared" si="0"/>
        <v>0.8</v>
      </c>
      <c r="F10" s="74"/>
      <c r="G10" s="114"/>
      <c r="H10" s="75">
        <f t="shared" si="1"/>
        <v>0</v>
      </c>
    </row>
    <row r="11" spans="1:8" s="78" customFormat="1" ht="20.25" customHeight="1" x14ac:dyDescent="0.25">
      <c r="A11" s="80" t="str">
        <f>'ProductCode$'!B66</f>
        <v>SERSM</v>
      </c>
      <c r="B11" s="100" t="str">
        <f>VLOOKUP(A11,'ProductCode$'!B2:D193,3,FALSE)</f>
        <v>Eraser</v>
      </c>
      <c r="C11" s="103">
        <f>VLOOKUP(A11,'ProductCode$'!B2:U193,4,FALSE)</f>
        <v>0.35</v>
      </c>
      <c r="D11" s="36">
        <v>1</v>
      </c>
      <c r="E11" s="73">
        <f>C11*D11</f>
        <v>0.35</v>
      </c>
      <c r="F11" s="74"/>
      <c r="G11" s="114"/>
      <c r="H11" s="75">
        <f>G11*C11</f>
        <v>0</v>
      </c>
    </row>
    <row r="12" spans="1:8" s="78" customFormat="1" ht="20.25" customHeight="1" x14ac:dyDescent="0.25">
      <c r="A12" s="36" t="str">
        <f>'ProductCode$'!B83</f>
        <v>SSHPR2HS</v>
      </c>
      <c r="B12" s="100" t="str">
        <f>VLOOKUP(A12,'ProductCode$'!B2:D193,3,FALSE)</f>
        <v>Staedtler Sharpener Plastic Double Tub Slim</v>
      </c>
      <c r="C12" s="103">
        <f>VLOOKUP(A12,'ProductCode$'!B2:U193,4,FALSE)</f>
        <v>1.5</v>
      </c>
      <c r="D12" s="36">
        <v>1</v>
      </c>
      <c r="E12" s="73">
        <f>C12*D12</f>
        <v>1.5</v>
      </c>
      <c r="F12" s="74"/>
      <c r="G12" s="114"/>
      <c r="H12" s="75">
        <f>G12*C12</f>
        <v>0</v>
      </c>
    </row>
    <row r="13" spans="1:8" s="78" customFormat="1" ht="20.25" customHeight="1" x14ac:dyDescent="0.25">
      <c r="A13" s="80" t="str">
        <f>'ProductCode$'!B54</f>
        <v>SPENBLU</v>
      </c>
      <c r="B13" s="100" t="str">
        <f>VLOOKUP(A13,'ProductCode$'!B2:D193,3,FALSE)</f>
        <v>Blue Pen</v>
      </c>
      <c r="C13" s="103">
        <f>VLOOKUP(A13,'ProductCode$'!B2:U193,4,FALSE)</f>
        <v>0.5</v>
      </c>
      <c r="D13" s="36">
        <v>2</v>
      </c>
      <c r="E13" s="73">
        <f t="shared" si="0"/>
        <v>1</v>
      </c>
      <c r="F13" s="74"/>
      <c r="G13" s="114"/>
      <c r="H13" s="75">
        <f t="shared" si="1"/>
        <v>0</v>
      </c>
    </row>
    <row r="14" spans="1:8" s="78" customFormat="1" ht="20.25" customHeight="1" x14ac:dyDescent="0.25">
      <c r="A14" s="80" t="str">
        <f>'ProductCode$'!B55</f>
        <v>SPENRED</v>
      </c>
      <c r="B14" s="100" t="str">
        <f>VLOOKUP(A14,'ProductCode$'!B2:D193,3,FALSE)</f>
        <v>Red Pen</v>
      </c>
      <c r="C14" s="103">
        <f>VLOOKUP(A14,'ProductCode$'!B2:U193,4,FALSE)</f>
        <v>0.5</v>
      </c>
      <c r="D14" s="36">
        <v>2</v>
      </c>
      <c r="E14" s="73">
        <f t="shared" si="0"/>
        <v>1</v>
      </c>
      <c r="F14" s="74"/>
      <c r="G14" s="114"/>
      <c r="H14" s="75">
        <f t="shared" si="1"/>
        <v>0</v>
      </c>
    </row>
    <row r="15" spans="1:8" s="78" customFormat="1" ht="20.25" customHeight="1" x14ac:dyDescent="0.25">
      <c r="A15" s="80" t="str">
        <f>'ProductCode$'!B58</f>
        <v>SHGHLT</v>
      </c>
      <c r="B15" s="100" t="str">
        <f>VLOOKUP(A15,'ProductCode$'!B2:D193,3,FALSE)</f>
        <v>Highlighter pens (different colours)</v>
      </c>
      <c r="C15" s="103">
        <f>VLOOKUP(A15,'ProductCode$'!B2:U193,4,FALSE)</f>
        <v>1.3</v>
      </c>
      <c r="D15" s="36">
        <v>4</v>
      </c>
      <c r="E15" s="73">
        <f t="shared" si="0"/>
        <v>5.2</v>
      </c>
      <c r="F15" s="74"/>
      <c r="G15" s="114"/>
      <c r="H15" s="75">
        <f t="shared" si="1"/>
        <v>0</v>
      </c>
    </row>
    <row r="16" spans="1:8" s="78" customFormat="1" ht="20.25" customHeight="1" x14ac:dyDescent="0.25">
      <c r="A16" s="80" t="str">
        <f>'ProductCode$'!B110</f>
        <v>SPENWBBLK</v>
      </c>
      <c r="B16" s="100" t="str">
        <f>VLOOKUP(A16,'ProductCode$'!B2:D193,3,FALSE)</f>
        <v>Whiteboard Marker (Black)</v>
      </c>
      <c r="C16" s="103">
        <f>VLOOKUP(A16,'ProductCode$'!B2:U193,4,FALSE)</f>
        <v>1.25</v>
      </c>
      <c r="D16" s="36">
        <v>1</v>
      </c>
      <c r="E16" s="73">
        <f t="shared" ref="E16" si="3">C16*D16</f>
        <v>1.25</v>
      </c>
      <c r="F16" s="74"/>
      <c r="G16" s="114"/>
      <c r="H16" s="75">
        <f t="shared" ref="H16" si="4">G16*C16</f>
        <v>0</v>
      </c>
    </row>
    <row r="17" spans="1:8" s="78" customFormat="1" ht="20.25" customHeight="1" x14ac:dyDescent="0.25">
      <c r="A17" s="80" t="str">
        <f>'ProductCode$'!B69</f>
        <v>SGLU40</v>
      </c>
      <c r="B17" s="100" t="str">
        <f>VLOOKUP(A17,'ProductCode$'!B2:D193,3,FALSE)</f>
        <v>Glue sticks 40gm</v>
      </c>
      <c r="C17" s="103">
        <f>VLOOKUP(A17,'ProductCode$'!B2:U193,4,FALSE)</f>
        <v>2</v>
      </c>
      <c r="D17" s="36">
        <v>2</v>
      </c>
      <c r="E17" s="73">
        <f t="shared" si="0"/>
        <v>4</v>
      </c>
      <c r="F17" s="74"/>
      <c r="G17" s="114"/>
      <c r="H17" s="75">
        <f t="shared" si="1"/>
        <v>0</v>
      </c>
    </row>
    <row r="18" spans="1:8" s="78" customFormat="1" ht="20.25" customHeight="1" x14ac:dyDescent="0.25">
      <c r="A18" s="80" t="str">
        <f>'ProductCode$'!B75</f>
        <v>MRULP30</v>
      </c>
      <c r="B18" s="100" t="str">
        <f>VLOOKUP(A18,'ProductCode$'!B2:D193,3,FALSE)</f>
        <v xml:space="preserve">Plastic (not metal) Ruler 30cm - clear </v>
      </c>
      <c r="C18" s="103">
        <f>VLOOKUP(A18,'ProductCode$'!B2:U193,4,FALSE)</f>
        <v>0.5</v>
      </c>
      <c r="D18" s="36">
        <v>1</v>
      </c>
      <c r="E18" s="73">
        <f t="shared" ref="E18" si="5">C18*D18</f>
        <v>0.5</v>
      </c>
      <c r="F18" s="74"/>
      <c r="G18" s="114"/>
      <c r="H18" s="75">
        <f t="shared" ref="H18" si="6">G18*C18</f>
        <v>0</v>
      </c>
    </row>
    <row r="19" spans="1:8" s="78" customFormat="1" ht="20.25" customHeight="1" x14ac:dyDescent="0.25">
      <c r="A19" s="80" t="str">
        <f>'ProductCode$'!B79</f>
        <v>MSCRS178</v>
      </c>
      <c r="B19" s="100" t="str">
        <f>VLOOKUP(A19,'ProductCode$'!B2:D193,3,FALSE)</f>
        <v>Scissors 7" (178mm)</v>
      </c>
      <c r="C19" s="103">
        <f>VLOOKUP(A19,'ProductCode$'!B2:U193,4,FALSE)</f>
        <v>2.2999999999999998</v>
      </c>
      <c r="D19" s="36">
        <v>1</v>
      </c>
      <c r="E19" s="73">
        <f t="shared" si="0"/>
        <v>2.2999999999999998</v>
      </c>
      <c r="F19" s="74"/>
      <c r="G19" s="114"/>
      <c r="H19" s="75">
        <f t="shared" si="1"/>
        <v>0</v>
      </c>
    </row>
    <row r="20" spans="1:8" s="78" customFormat="1" ht="18" customHeight="1" x14ac:dyDescent="0.25">
      <c r="A20" s="80" t="str">
        <f>'ProductCode$'!B89</f>
        <v>SMTHPRT180</v>
      </c>
      <c r="B20" s="100" t="str">
        <f>VLOOKUP(A20,'ProductCode$'!B2:D193,3,FALSE)</f>
        <v>Protractor  Plastic 180°  (not 360°)</v>
      </c>
      <c r="C20" s="103">
        <f>VLOOKUP(A20,'ProductCode$'!B2:U193,4,FALSE)</f>
        <v>0.8</v>
      </c>
      <c r="D20" s="36">
        <v>1</v>
      </c>
      <c r="E20" s="73">
        <f t="shared" si="0"/>
        <v>0.8</v>
      </c>
      <c r="F20" s="74"/>
      <c r="G20" s="114"/>
      <c r="H20" s="75">
        <f t="shared" si="1"/>
        <v>0</v>
      </c>
    </row>
    <row r="21" spans="1:8" s="78" customFormat="1" ht="18" customHeight="1" x14ac:dyDescent="0.25">
      <c r="A21" s="80" t="str">
        <f>'ProductCode$'!B90</f>
        <v>SMTHCMP</v>
      </c>
      <c r="B21" s="100" t="str">
        <f>VLOOKUP(A21,'ProductCode$'!B2:D193,3,FALSE)</f>
        <v>Compass Plastic (Non Needle Point)</v>
      </c>
      <c r="C21" s="103">
        <f>VLOOKUP(A21,'ProductCode$'!B2:U193,4,FALSE)</f>
        <v>1.2</v>
      </c>
      <c r="D21" s="36">
        <v>1</v>
      </c>
      <c r="E21" s="73">
        <f t="shared" ref="E21" si="7">C21*D21</f>
        <v>1.2</v>
      </c>
      <c r="F21" s="74"/>
      <c r="G21" s="114"/>
      <c r="H21" s="75">
        <f t="shared" si="1"/>
        <v>0</v>
      </c>
    </row>
    <row r="22" spans="1:8" s="78" customFormat="1" ht="18" customHeight="1" x14ac:dyDescent="0.25">
      <c r="A22" s="80" t="str">
        <f>'ProductCode$'!B25</f>
        <v>SBEA4EX128</v>
      </c>
      <c r="B22" s="100" t="str">
        <f>VLOOKUP(A22,'ProductCode$'!B2:D193,3,FALSE)</f>
        <v>Exercise Book A4 (blue line w/ margin) 128 pg</v>
      </c>
      <c r="C22" s="103">
        <f>VLOOKUP(A22,'ProductCode$'!B2:U193,4,FALSE)</f>
        <v>1.6</v>
      </c>
      <c r="D22" s="36">
        <v>10</v>
      </c>
      <c r="E22" s="73">
        <f t="shared" ref="E22" si="8">C22*D22</f>
        <v>16</v>
      </c>
      <c r="F22" s="74"/>
      <c r="G22" s="114"/>
      <c r="H22" s="75">
        <f t="shared" si="1"/>
        <v>0</v>
      </c>
    </row>
    <row r="23" spans="1:8" s="78" customFormat="1" ht="20.25" customHeight="1" x14ac:dyDescent="0.25">
      <c r="A23" s="36" t="str">
        <f>'ProductCode$'!B20</f>
        <v>SBG10QD96</v>
      </c>
      <c r="B23" s="100" t="str">
        <f>VLOOKUP(A23,'ProductCode$'!B2:D193,3,FALSE)</f>
        <v>10mm Quad Graph Book 96 page - A4 SIZE</v>
      </c>
      <c r="C23" s="103">
        <f>VLOOKUP(A23,'ProductCode$'!B2:U193,4,FALSE)</f>
        <v>1.2</v>
      </c>
      <c r="D23" s="36">
        <v>3</v>
      </c>
      <c r="E23" s="73">
        <f t="shared" ref="E23" si="9">C23*D23</f>
        <v>3.5999999999999996</v>
      </c>
      <c r="F23" s="74"/>
      <c r="G23" s="114"/>
      <c r="H23" s="75">
        <f t="shared" ref="H23:H24" si="10">G23*C23</f>
        <v>0</v>
      </c>
    </row>
    <row r="24" spans="1:8" s="78" customFormat="1" ht="20.25" customHeight="1" x14ac:dyDescent="0.25">
      <c r="A24" s="36" t="str">
        <f>'ProductCode$'!B37</f>
        <v>SBA5NTE200</v>
      </c>
      <c r="B24" s="100" t="str">
        <f>VLOOKUP(A24,'ProductCode$'!B2:D193,3,FALSE)</f>
        <v>Notebook A5 Hard Cover 200 pg</v>
      </c>
      <c r="C24" s="103">
        <f>VLOOKUP(A24,'ProductCode$'!B2:U193,4,FALSE)</f>
        <v>3</v>
      </c>
      <c r="D24" s="36">
        <v>1</v>
      </c>
      <c r="E24" s="73">
        <f t="shared" ref="E24" si="11">C24*D24</f>
        <v>3</v>
      </c>
      <c r="F24" s="74"/>
      <c r="G24" s="114"/>
      <c r="H24" s="75">
        <f t="shared" si="10"/>
        <v>0</v>
      </c>
    </row>
    <row r="25" spans="1:8" s="78" customFormat="1" ht="20.25" customHeight="1" x14ac:dyDescent="0.25">
      <c r="A25" s="80" t="str">
        <f>'ProductCode$'!B31</f>
        <v>SBSA4SKT20</v>
      </c>
      <c r="B25" s="100" t="str">
        <f>VLOOKUP(A25,'ProductCode$'!B2:D193,3,FALSE)</f>
        <v>Art Folio A4 Sketch Book</v>
      </c>
      <c r="C25" s="103">
        <f>VLOOKUP(A25,'ProductCode$'!B2:U193,4,FALSE)</f>
        <v>3.2</v>
      </c>
      <c r="D25" s="36">
        <v>2</v>
      </c>
      <c r="E25" s="73">
        <f t="shared" ref="E25" si="12">C25*D25</f>
        <v>6.4</v>
      </c>
      <c r="F25" s="74"/>
      <c r="G25" s="114"/>
      <c r="H25" s="75">
        <f t="shared" si="1"/>
        <v>0</v>
      </c>
    </row>
    <row r="26" spans="1:8" s="78" customFormat="1" ht="20.25" customHeight="1" x14ac:dyDescent="0.25">
      <c r="A26" s="36" t="str">
        <f>'ProductCode$'!B27</f>
        <v>SBMSC64</v>
      </c>
      <c r="B26" s="100" t="str">
        <f>VLOOKUP(A26,'ProductCode$'!B2:D193,3,FALSE)</f>
        <v>Exercise Book w/ manuscript - Music 48 page - A4</v>
      </c>
      <c r="C26" s="103">
        <f>VLOOKUP(A26,'ProductCode$'!B2:U193,4,FALSE)</f>
        <v>2</v>
      </c>
      <c r="D26" s="36">
        <v>1</v>
      </c>
      <c r="E26" s="73">
        <f t="shared" si="0"/>
        <v>2</v>
      </c>
      <c r="F26" s="74"/>
      <c r="G26" s="114"/>
      <c r="H26" s="75">
        <f t="shared" si="1"/>
        <v>0</v>
      </c>
    </row>
    <row r="27" spans="1:8" s="78" customFormat="1" ht="20.25" customHeight="1" x14ac:dyDescent="0.25">
      <c r="A27" s="36" t="str">
        <f>'ProductCode$'!B35</f>
        <v>SDSFLD20</v>
      </c>
      <c r="B27" s="100" t="str">
        <f>VLOOKUP(A27,'ProductCode$'!B2:D193,3,FALSE)</f>
        <v>Plastic sleeved display folder A4 20 pocket</v>
      </c>
      <c r="C27" s="103">
        <f>VLOOKUP(A27,'ProductCode$'!B2:U193,4,FALSE)</f>
        <v>2.2000000000000002</v>
      </c>
      <c r="D27" s="36">
        <v>1</v>
      </c>
      <c r="E27" s="73">
        <f t="shared" ref="E27" si="13">C27*D27</f>
        <v>2.2000000000000002</v>
      </c>
      <c r="F27" s="74"/>
      <c r="G27" s="114"/>
      <c r="H27" s="75">
        <f t="shared" si="1"/>
        <v>0</v>
      </c>
    </row>
    <row r="28" spans="1:8" s="78" customFormat="1" ht="20.25" customHeight="1" x14ac:dyDescent="0.25">
      <c r="A28" s="36" t="str">
        <f>'ProductCode$'!B29</f>
        <v>SBZA4ZIPBND</v>
      </c>
      <c r="B28" s="100" t="str">
        <f>VLOOKUP(A28,'ProductCode$'!B2:D193,3,FALSE)</f>
        <v>A4 Zipper Binder</v>
      </c>
      <c r="C28" s="103">
        <f>VLOOKUP(A28,'ProductCode$'!B2:U193,4,FALSE)</f>
        <v>8</v>
      </c>
      <c r="D28" s="36">
        <v>1</v>
      </c>
      <c r="E28" s="73">
        <f t="shared" ref="E28" si="14">C28*D28</f>
        <v>8</v>
      </c>
      <c r="F28" s="74"/>
      <c r="G28" s="114"/>
      <c r="H28" s="75">
        <f t="shared" si="1"/>
        <v>0</v>
      </c>
    </row>
    <row r="29" spans="1:8" s="78" customFormat="1" ht="20.25" customHeight="1" x14ac:dyDescent="0.25">
      <c r="A29" s="36" t="str">
        <f>'ProductCode$'!B105</f>
        <v>SCTI30XB</v>
      </c>
      <c r="B29" s="100" t="str">
        <f>VLOOKUP(A29,'ProductCode$'!B2:D193,3,FALSE)</f>
        <v>Scientific Calculator TI-30XB</v>
      </c>
      <c r="C29" s="103">
        <f>VLOOKUP(A29,'ProductCode$'!B2:U193,4,FALSE)</f>
        <v>33.5</v>
      </c>
      <c r="D29" s="36">
        <v>1</v>
      </c>
      <c r="E29" s="73">
        <f t="shared" ref="E29" si="15">C29*D29</f>
        <v>33.5</v>
      </c>
      <c r="F29" s="74"/>
      <c r="G29" s="114"/>
      <c r="H29" s="75">
        <f t="shared" si="1"/>
        <v>0</v>
      </c>
    </row>
    <row r="30" spans="1:8" s="78" customFormat="1" ht="20.25" customHeight="1" x14ac:dyDescent="0.25">
      <c r="A30" s="36" t="str">
        <f>'ProductCode$'!B96</f>
        <v>SEARPH</v>
      </c>
      <c r="B30" s="100" t="str">
        <f>VLOOKUP(A30,'ProductCode$'!B2:D193,3,FALSE)</f>
        <v>Earphones (For laptop)</v>
      </c>
      <c r="C30" s="103">
        <f>VLOOKUP(A30,'ProductCode$'!B2:U193,4,FALSE)</f>
        <v>12.2</v>
      </c>
      <c r="D30" s="36">
        <v>1</v>
      </c>
      <c r="E30" s="73">
        <f t="shared" si="0"/>
        <v>12.2</v>
      </c>
      <c r="F30" s="74"/>
      <c r="G30" s="114"/>
      <c r="H30" s="75">
        <f t="shared" si="1"/>
        <v>0</v>
      </c>
    </row>
    <row r="31" spans="1:8" s="78" customFormat="1" ht="20.25" customHeight="1" x14ac:dyDescent="0.25">
      <c r="A31" s="80" t="str">
        <f>'ProductCode$'!B85</f>
        <v>STSS200</v>
      </c>
      <c r="B31" s="100" t="str">
        <f>VLOOKUP(A31,'ProductCode$'!B2:D193,3,FALSE)</f>
        <v>Tissues 200 pk</v>
      </c>
      <c r="C31" s="103">
        <f>VLOOKUP(A31,'ProductCode$'!B2:U193,4,FALSE)</f>
        <v>2</v>
      </c>
      <c r="D31" s="36">
        <v>1</v>
      </c>
      <c r="E31" s="73">
        <f>C31*D31</f>
        <v>2</v>
      </c>
      <c r="F31" s="74"/>
      <c r="G31" s="114"/>
      <c r="H31" s="75">
        <f>G31*C31</f>
        <v>0</v>
      </c>
    </row>
    <row r="32" spans="1:8" s="78" customFormat="1" ht="20.25" customHeight="1" x14ac:dyDescent="0.25">
      <c r="A32" s="80" t="str">
        <f>'ProductCode$'!B39</f>
        <v>SCPAPA4</v>
      </c>
      <c r="B32" s="100" t="str">
        <f>VLOOKUP(A32,'ProductCode$'!B2:D193,3,FALSE)</f>
        <v>Ream A4 Paper</v>
      </c>
      <c r="C32" s="103">
        <f>VLOOKUP(A32,'ProductCode$'!B2:U193,4,FALSE)</f>
        <v>6.6</v>
      </c>
      <c r="D32" s="36">
        <v>1</v>
      </c>
      <c r="E32" s="73">
        <f t="shared" si="0"/>
        <v>6.6</v>
      </c>
      <c r="F32" s="74"/>
      <c r="G32" s="114"/>
      <c r="H32" s="75">
        <f t="shared" si="1"/>
        <v>0</v>
      </c>
    </row>
    <row r="33" spans="1:8" s="78" customFormat="1" ht="3" customHeight="1" x14ac:dyDescent="0.25">
      <c r="A33" s="135"/>
      <c r="B33" s="136"/>
      <c r="C33" s="143"/>
      <c r="D33" s="137"/>
      <c r="E33" s="144"/>
      <c r="F33" s="74"/>
      <c r="G33" s="139"/>
      <c r="H33" s="140"/>
    </row>
    <row r="34" spans="1:8" s="78" customFormat="1" ht="21" customHeight="1" x14ac:dyDescent="0.25">
      <c r="A34" s="471" t="s">
        <v>110</v>
      </c>
      <c r="B34" s="472"/>
      <c r="C34" s="414" t="s">
        <v>331</v>
      </c>
      <c r="D34" s="420"/>
      <c r="E34" s="421">
        <f>SUM(E7:E32)</f>
        <v>133</v>
      </c>
      <c r="F34" s="74"/>
      <c r="G34" s="145" t="s">
        <v>24</v>
      </c>
      <c r="H34" s="146">
        <f>SUM(H7:H33)</f>
        <v>0</v>
      </c>
    </row>
    <row r="35" spans="1:8" s="78" customFormat="1" ht="4.5" customHeight="1" x14ac:dyDescent="0.25">
      <c r="A35" s="135"/>
      <c r="B35" s="136"/>
      <c r="C35" s="143"/>
      <c r="D35" s="137"/>
      <c r="E35" s="147"/>
      <c r="F35" s="79"/>
      <c r="G35" s="139"/>
      <c r="H35" s="140"/>
    </row>
    <row r="36" spans="1:8" s="78" customFormat="1" ht="3.75" customHeight="1" x14ac:dyDescent="0.25">
      <c r="A36" s="154"/>
      <c r="B36" s="155"/>
      <c r="C36" s="156"/>
      <c r="D36" s="157"/>
      <c r="E36" s="150"/>
      <c r="F36" s="148"/>
      <c r="G36" s="149"/>
      <c r="H36" s="150"/>
    </row>
    <row r="37" spans="1:8" s="78" customFormat="1" ht="14.25" customHeight="1" x14ac:dyDescent="0.25">
      <c r="A37" s="464" t="s">
        <v>106</v>
      </c>
      <c r="B37" s="465"/>
      <c r="C37" s="465"/>
      <c r="D37" s="465"/>
      <c r="E37" s="466"/>
      <c r="F37" s="151"/>
      <c r="G37" s="152"/>
      <c r="H37" s="153"/>
    </row>
    <row r="38" spans="1:8" s="78" customFormat="1" ht="30" customHeight="1" x14ac:dyDescent="0.25">
      <c r="A38" s="36" t="str">
        <f>'ProductCode$'!B103</f>
        <v>SPADKEY</v>
      </c>
      <c r="B38" s="100" t="str">
        <f>VLOOKUP(A38,'ProductCode$'!B2:D193,3,FALSE)</f>
        <v>Padlock for School Locker (Lockwood 40mm Brass - not combination lock)</v>
      </c>
      <c r="C38" s="103">
        <f>VLOOKUP(A38,'ProductCode$'!B2:U193,4,FALSE)</f>
        <v>14</v>
      </c>
      <c r="D38" s="80">
        <v>1</v>
      </c>
      <c r="E38" s="103">
        <f>C38*D38</f>
        <v>14</v>
      </c>
      <c r="F38" s="133"/>
      <c r="G38" s="134"/>
      <c r="H38" s="75">
        <f t="shared" ref="H38" si="16">G38*C38</f>
        <v>0</v>
      </c>
    </row>
    <row r="39" spans="1:8" ht="21.75" customHeight="1" x14ac:dyDescent="0.25">
      <c r="A39" s="456" t="s">
        <v>27</v>
      </c>
      <c r="B39" s="457"/>
      <c r="C39" s="457"/>
      <c r="D39" s="457"/>
      <c r="E39" s="458"/>
      <c r="F39" s="15"/>
      <c r="G39" s="48" t="s">
        <v>24</v>
      </c>
      <c r="H39" s="54">
        <f>SUM(H38:H38)</f>
        <v>0</v>
      </c>
    </row>
    <row r="40" spans="1:8" ht="6.75" customHeight="1" x14ac:dyDescent="0.25">
      <c r="A40" s="468"/>
      <c r="B40" s="469"/>
      <c r="C40" s="469"/>
      <c r="D40" s="469"/>
      <c r="E40" s="470"/>
      <c r="F40" s="15"/>
      <c r="G40" s="15"/>
      <c r="H40" s="22"/>
    </row>
    <row r="41" spans="1:8" ht="24" customHeight="1" x14ac:dyDescent="0.25">
      <c r="A41" s="450" t="s">
        <v>329</v>
      </c>
      <c r="B41" s="451"/>
      <c r="C41" s="451"/>
      <c r="D41" s="451"/>
      <c r="E41" s="452"/>
      <c r="F41" s="67"/>
      <c r="G41" s="409"/>
      <c r="H41" s="410">
        <f>SUM(H34,H39)</f>
        <v>0</v>
      </c>
    </row>
    <row r="42" spans="1:8" ht="4.5" customHeight="1" x14ac:dyDescent="0.25">
      <c r="E42" s="7"/>
      <c r="F42" s="6"/>
      <c r="G42" s="5"/>
    </row>
    <row r="43" spans="1:8" s="97" customFormat="1" ht="22.5" customHeight="1" x14ac:dyDescent="0.25">
      <c r="A43" s="437" t="s">
        <v>332</v>
      </c>
      <c r="B43" s="437"/>
      <c r="C43" s="437"/>
      <c r="D43" s="437"/>
      <c r="E43" s="437"/>
      <c r="F43" s="437"/>
      <c r="G43" s="437"/>
      <c r="H43" s="437"/>
    </row>
    <row r="44" spans="1:8" s="108" customFormat="1" ht="23.25" customHeight="1" x14ac:dyDescent="0.25">
      <c r="A44" s="438" t="s">
        <v>334</v>
      </c>
      <c r="B44" s="439"/>
      <c r="C44" s="439"/>
      <c r="D44" s="439"/>
      <c r="E44" s="439"/>
      <c r="F44" s="439"/>
      <c r="G44" s="439"/>
      <c r="H44" s="440"/>
    </row>
    <row r="45" spans="1:8" ht="8.25" customHeight="1" x14ac:dyDescent="0.25">
      <c r="B45" s="84"/>
      <c r="E45" s="7"/>
      <c r="F45" s="6"/>
      <c r="G45" s="5"/>
    </row>
    <row r="46" spans="1:8" ht="24.75" customHeight="1" x14ac:dyDescent="0.25">
      <c r="A46" s="107"/>
      <c r="B46" s="94"/>
      <c r="C46" s="107"/>
      <c r="D46" s="441" t="s">
        <v>333</v>
      </c>
      <c r="E46" s="441"/>
      <c r="F46" s="441"/>
      <c r="G46" s="441"/>
      <c r="H46" s="422">
        <f>H41</f>
        <v>0</v>
      </c>
    </row>
    <row r="47" spans="1:8" ht="24" customHeight="1" x14ac:dyDescent="0.25">
      <c r="A47" s="115"/>
      <c r="B47" s="204" t="s">
        <v>86</v>
      </c>
      <c r="C47" s="20"/>
      <c r="D47" s="107"/>
      <c r="E47" s="206" t="s">
        <v>150</v>
      </c>
      <c r="G47" s="207" t="s">
        <v>149</v>
      </c>
      <c r="H47" s="207" t="s">
        <v>151</v>
      </c>
    </row>
    <row r="48" spans="1:8" ht="6.75" customHeight="1" x14ac:dyDescent="0.25">
      <c r="A48" s="105"/>
      <c r="B48" s="86"/>
      <c r="C48" s="3"/>
      <c r="D48" s="3"/>
      <c r="E48" s="3"/>
      <c r="F48" s="3"/>
      <c r="G48" s="3"/>
    </row>
    <row r="49" spans="1:8" ht="28.5" customHeight="1" x14ac:dyDescent="0.25">
      <c r="A49" s="104" t="s">
        <v>32</v>
      </c>
      <c r="B49" s="94"/>
      <c r="C49" s="3" t="s">
        <v>33</v>
      </c>
      <c r="D49" s="443"/>
      <c r="E49" s="443"/>
      <c r="F49" s="443"/>
      <c r="G49" s="443"/>
      <c r="H49" s="443"/>
    </row>
    <row r="50" spans="1:8" ht="8.25" customHeight="1" x14ac:dyDescent="0.25">
      <c r="B50" s="84"/>
      <c r="C50" s="434"/>
      <c r="D50" s="434"/>
      <c r="E50" s="434"/>
      <c r="F50" s="6"/>
      <c r="G50" s="5"/>
    </row>
    <row r="51" spans="1:8" s="97" customFormat="1" ht="36.75" customHeight="1" x14ac:dyDescent="0.25">
      <c r="A51" s="444" t="s">
        <v>328</v>
      </c>
      <c r="B51" s="444"/>
      <c r="C51" s="444"/>
      <c r="D51" s="444"/>
      <c r="E51" s="444"/>
      <c r="F51" s="444"/>
      <c r="G51" s="444"/>
      <c r="H51" s="444"/>
    </row>
    <row r="52" spans="1:8" s="92" customFormat="1" ht="16.5" customHeight="1" x14ac:dyDescent="0.25">
      <c r="A52" s="95" t="s">
        <v>25</v>
      </c>
      <c r="B52" s="459" t="s">
        <v>28</v>
      </c>
      <c r="C52" s="459"/>
      <c r="D52" s="459"/>
      <c r="E52" s="459"/>
      <c r="F52" s="459"/>
      <c r="G52" s="459"/>
      <c r="H52" s="459"/>
    </row>
    <row r="53" spans="1:8" ht="4.5" customHeight="1" x14ac:dyDescent="0.25">
      <c r="A53" s="434"/>
      <c r="B53" s="434"/>
      <c r="C53" s="434"/>
      <c r="D53" s="434"/>
      <c r="E53" s="434"/>
      <c r="F53" s="434"/>
      <c r="G53" s="434"/>
      <c r="H53" s="434"/>
    </row>
    <row r="54" spans="1:8" ht="30.75" customHeight="1" x14ac:dyDescent="0.25">
      <c r="A54" s="442" t="s">
        <v>79</v>
      </c>
      <c r="B54" s="442"/>
      <c r="C54" s="442"/>
      <c r="D54" s="442"/>
      <c r="E54" s="442"/>
      <c r="F54" s="442"/>
      <c r="G54" s="442"/>
      <c r="H54" s="442"/>
    </row>
    <row r="55" spans="1:8" ht="16.5" customHeight="1" x14ac:dyDescent="0.25">
      <c r="B55" s="62"/>
      <c r="C55" s="467"/>
      <c r="D55" s="467"/>
      <c r="E55" s="467"/>
      <c r="F55" s="467"/>
      <c r="G55" s="467"/>
      <c r="H55" s="467"/>
    </row>
    <row r="56" spans="1:8" ht="16.5" customHeight="1" x14ac:dyDescent="0.25">
      <c r="B56" s="62"/>
      <c r="C56" s="467"/>
      <c r="D56" s="467"/>
      <c r="E56" s="467"/>
      <c r="F56" s="467"/>
      <c r="G56" s="467"/>
      <c r="H56" s="467"/>
    </row>
    <row r="57" spans="1:8" ht="16.5" customHeight="1" x14ac:dyDescent="0.25">
      <c r="B57" s="63"/>
      <c r="C57" s="467"/>
      <c r="D57" s="467"/>
      <c r="E57" s="467"/>
      <c r="F57" s="467"/>
      <c r="G57" s="467"/>
      <c r="H57" s="467"/>
    </row>
    <row r="58" spans="1:8" ht="15" x14ac:dyDescent="0.25">
      <c r="B58" s="62"/>
    </row>
    <row r="59" spans="1:8" ht="15" x14ac:dyDescent="0.25">
      <c r="B59" s="62"/>
    </row>
    <row r="60" spans="1:8" ht="15" x14ac:dyDescent="0.25">
      <c r="B60" s="62"/>
    </row>
    <row r="61" spans="1:8" ht="15" x14ac:dyDescent="0.25">
      <c r="B61" s="62"/>
    </row>
  </sheetData>
  <sheetProtection algorithmName="SHA-512" hashValue="gKi8glCTVsufzx0RWZjxsjtL/Kjoc9PTjDfoVt/2NQScnu7Oz/SJmu1pW65rwEYc9ssv/tnVRI2re9fldG+7Ow==" saltValue="YQGq0oSV5l5qR6qtLicHcw==" spinCount="100000" sheet="1" selectLockedCells="1"/>
  <mergeCells count="23">
    <mergeCell ref="C55:H55"/>
    <mergeCell ref="C56:H56"/>
    <mergeCell ref="C57:H57"/>
    <mergeCell ref="A5:H5"/>
    <mergeCell ref="A37:E37"/>
    <mergeCell ref="A41:E41"/>
    <mergeCell ref="A43:H43"/>
    <mergeCell ref="B52:H52"/>
    <mergeCell ref="A53:H53"/>
    <mergeCell ref="A54:H54"/>
    <mergeCell ref="D49:H49"/>
    <mergeCell ref="C50:E50"/>
    <mergeCell ref="A51:H51"/>
    <mergeCell ref="D46:G46"/>
    <mergeCell ref="A44:H44"/>
    <mergeCell ref="A39:E39"/>
    <mergeCell ref="A40:E40"/>
    <mergeCell ref="A34:B34"/>
    <mergeCell ref="A1:H1"/>
    <mergeCell ref="A2:H2"/>
    <mergeCell ref="A3:H3"/>
    <mergeCell ref="A4:D4"/>
    <mergeCell ref="E4:H4"/>
  </mergeCells>
  <printOptions horizontalCentered="1"/>
  <pageMargins left="0.78740157480314965" right="0.31496062992125984" top="0.35433070866141736" bottom="0.35433070866141736" header="0.31496062992125984" footer="0.31496062992125984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6</xdr:col>
                    <xdr:colOff>600075</xdr:colOff>
                    <xdr:row>46</xdr:row>
                    <xdr:rowOff>104775</xdr:rowOff>
                  </from>
                  <to>
                    <xdr:col>6</xdr:col>
                    <xdr:colOff>790575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704850</xdr:colOff>
                    <xdr:row>46</xdr:row>
                    <xdr:rowOff>85725</xdr:rowOff>
                  </from>
                  <to>
                    <xdr:col>7</xdr:col>
                    <xdr:colOff>962025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3.28515625" style="107" customWidth="1"/>
    <col min="2" max="2" width="50.42578125" style="86" customWidth="1"/>
    <col min="3" max="3" width="10.85546875" style="107" customWidth="1"/>
    <col min="4" max="4" width="8.140625" style="107" customWidth="1"/>
    <col min="5" max="5" width="12.28515625" style="107" customWidth="1"/>
    <col min="6" max="6" width="1.140625" customWidth="1"/>
    <col min="7" max="7" width="10.28515625" customWidth="1"/>
    <col min="8" max="8" width="14.85546875" style="7" customWidth="1"/>
    <col min="9" max="9" width="12.85546875" style="120" customWidth="1"/>
    <col min="10" max="10" width="30.42578125" style="120" customWidth="1"/>
  </cols>
  <sheetData>
    <row r="1" spans="1:22" s="2" customFormat="1" ht="31.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  <c r="I1" s="117"/>
      <c r="J1" s="117"/>
    </row>
    <row r="2" spans="1:22" s="2" customFormat="1" ht="12.75" customHeight="1" x14ac:dyDescent="0.25">
      <c r="A2" s="434" t="s">
        <v>191</v>
      </c>
      <c r="B2" s="434"/>
      <c r="C2" s="434"/>
      <c r="D2" s="434"/>
      <c r="E2" s="434"/>
      <c r="F2" s="434"/>
      <c r="G2" s="434"/>
      <c r="H2" s="434"/>
      <c r="I2" s="117"/>
      <c r="J2" s="117"/>
    </row>
    <row r="3" spans="1:22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  <c r="I3" s="117"/>
      <c r="J3" s="117"/>
    </row>
    <row r="4" spans="1:22" s="2" customFormat="1" ht="27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  <c r="I4" s="117"/>
      <c r="J4" s="117"/>
    </row>
    <row r="5" spans="1:22" s="9" customFormat="1" ht="7.5" customHeight="1" x14ac:dyDescent="0.25">
      <c r="A5" s="432"/>
      <c r="B5" s="432"/>
      <c r="C5" s="432"/>
      <c r="D5" s="432"/>
      <c r="E5" s="432"/>
      <c r="F5" s="432"/>
      <c r="G5" s="432"/>
      <c r="H5" s="432"/>
      <c r="I5" s="118"/>
      <c r="J5" s="118"/>
    </row>
    <row r="6" spans="1:22" s="2" customFormat="1" ht="30" customHeight="1" x14ac:dyDescent="0.25">
      <c r="A6" s="27" t="s">
        <v>14</v>
      </c>
      <c r="B6" s="70" t="s">
        <v>1</v>
      </c>
      <c r="C6" s="27" t="s">
        <v>2</v>
      </c>
      <c r="D6" s="71" t="s">
        <v>19</v>
      </c>
      <c r="E6" s="72" t="s">
        <v>20</v>
      </c>
      <c r="F6" s="68"/>
      <c r="G6" s="27" t="s">
        <v>22</v>
      </c>
      <c r="H6" s="21" t="s">
        <v>20</v>
      </c>
      <c r="I6" s="117"/>
      <c r="J6" s="119"/>
      <c r="K6" s="18"/>
      <c r="L6" s="1"/>
      <c r="M6" s="9"/>
    </row>
    <row r="7" spans="1:22" s="78" customFormat="1" ht="19.5" customHeight="1" x14ac:dyDescent="0.25">
      <c r="A7" s="80" t="str">
        <f>'ProductCode$'!B6</f>
        <v>CPCLCSTRNLG</v>
      </c>
      <c r="B7" s="100" t="str">
        <f>VLOOKUP(A7,'ProductCode$'!B2:D193,3,FALSE)</f>
        <v>Large pencil case</v>
      </c>
      <c r="C7" s="103">
        <f>VLOOKUP(A7,'ProductCode$'!B2:U193,4,FALSE)</f>
        <v>4</v>
      </c>
      <c r="D7" s="36">
        <v>1</v>
      </c>
      <c r="E7" s="73">
        <f>C7*D7</f>
        <v>4</v>
      </c>
      <c r="F7" s="74"/>
      <c r="G7" s="114"/>
      <c r="H7" s="75">
        <f>G7*C7</f>
        <v>0</v>
      </c>
      <c r="I7" s="88"/>
      <c r="J7" s="88"/>
      <c r="K7" s="162"/>
      <c r="L7" s="76"/>
      <c r="M7" s="76"/>
      <c r="N7" s="163"/>
      <c r="O7" s="160"/>
      <c r="P7" s="79"/>
      <c r="Q7" s="79"/>
      <c r="R7" s="79"/>
      <c r="S7" s="79"/>
      <c r="T7" s="79"/>
      <c r="U7" s="79"/>
      <c r="V7" s="79"/>
    </row>
    <row r="8" spans="1:22" s="78" customFormat="1" ht="20.25" customHeight="1" x14ac:dyDescent="0.25">
      <c r="A8" s="80" t="str">
        <f>'ProductCode$'!B43</f>
        <v>SPCLCLR12</v>
      </c>
      <c r="B8" s="100" t="str">
        <f>VLOOKUP(A8,'ProductCode$'!B2:D193,3,FALSE)</f>
        <v>Coloured Pencils (Pack 12) Staedtler Norris brand</v>
      </c>
      <c r="C8" s="103">
        <f>VLOOKUP(A8,'ProductCode$'!B2:U193,4,FALSE)</f>
        <v>4.8</v>
      </c>
      <c r="D8" s="36">
        <v>1</v>
      </c>
      <c r="E8" s="73">
        <f t="shared" ref="E8:E28" si="0">C8*D8</f>
        <v>4.8</v>
      </c>
      <c r="F8" s="74"/>
      <c r="G8" s="114"/>
      <c r="H8" s="75">
        <f t="shared" ref="H8:H32" si="1">G8*C8</f>
        <v>0</v>
      </c>
      <c r="I8" s="88"/>
      <c r="J8" s="88"/>
      <c r="K8" s="162"/>
      <c r="L8" s="76"/>
      <c r="M8" s="76"/>
      <c r="N8" s="163"/>
      <c r="O8" s="160"/>
      <c r="P8" s="79"/>
      <c r="Q8" s="79"/>
      <c r="R8" s="79"/>
      <c r="S8" s="79"/>
      <c r="T8" s="79"/>
      <c r="U8" s="79"/>
      <c r="V8" s="79"/>
    </row>
    <row r="9" spans="1:22" s="78" customFormat="1" ht="21.75" customHeight="1" x14ac:dyDescent="0.25">
      <c r="A9" s="80" t="str">
        <f>'ProductCode$'!B42</f>
        <v>STEXTA12</v>
      </c>
      <c r="B9" s="100" t="str">
        <f>VLOOKUP(A9,'ProductCode$'!B2:D193,3,FALSE)</f>
        <v>Textas (Pack 12) Staedtler Noris brand</v>
      </c>
      <c r="C9" s="103">
        <f>VLOOKUP(A9,'ProductCode$'!B2:U193,4,FALSE)</f>
        <v>8.8000000000000007</v>
      </c>
      <c r="D9" s="36">
        <v>1</v>
      </c>
      <c r="E9" s="73">
        <f t="shared" ref="E9" si="2">C9*D9</f>
        <v>8.8000000000000007</v>
      </c>
      <c r="F9" s="74"/>
      <c r="G9" s="114"/>
      <c r="H9" s="75">
        <f t="shared" ref="H9" si="3">G9*C9</f>
        <v>0</v>
      </c>
      <c r="I9" s="88"/>
      <c r="J9" s="88"/>
      <c r="K9" s="162"/>
      <c r="L9" s="76"/>
      <c r="M9" s="76"/>
      <c r="N9" s="163"/>
      <c r="O9" s="160"/>
      <c r="P9" s="79"/>
      <c r="Q9" s="79"/>
      <c r="R9" s="79"/>
      <c r="S9" s="79"/>
      <c r="T9" s="79"/>
      <c r="U9" s="79"/>
      <c r="V9" s="79"/>
    </row>
    <row r="10" spans="1:22" s="78" customFormat="1" ht="19.5" customHeight="1" x14ac:dyDescent="0.25">
      <c r="A10" s="80" t="str">
        <f>'ProductCode$'!B48</f>
        <v>SPCLHB</v>
      </c>
      <c r="B10" s="100" t="str">
        <f>VLOOKUP(A10,'ProductCode$'!B2:D193,3,FALSE)</f>
        <v>HB Pencils (Staedtler brand)</v>
      </c>
      <c r="C10" s="103">
        <f>VLOOKUP(A10,'ProductCode$'!B2:U193,4,FALSE)</f>
        <v>0.4</v>
      </c>
      <c r="D10" s="36">
        <v>2</v>
      </c>
      <c r="E10" s="73">
        <f t="shared" si="0"/>
        <v>0.8</v>
      </c>
      <c r="F10" s="74"/>
      <c r="G10" s="114"/>
      <c r="H10" s="75">
        <f t="shared" si="1"/>
        <v>0</v>
      </c>
      <c r="I10" s="88"/>
      <c r="J10" s="88"/>
      <c r="K10" s="162"/>
      <c r="L10" s="76"/>
      <c r="M10" s="76"/>
      <c r="N10" s="163"/>
      <c r="O10" s="160"/>
      <c r="P10" s="79"/>
      <c r="Q10" s="79"/>
      <c r="R10" s="79"/>
      <c r="S10" s="79"/>
      <c r="T10" s="79"/>
      <c r="U10" s="79"/>
      <c r="V10" s="79"/>
    </row>
    <row r="11" spans="1:22" s="78" customFormat="1" ht="19.5" customHeight="1" x14ac:dyDescent="0.25">
      <c r="A11" s="80" t="str">
        <f>'ProductCode$'!B66</f>
        <v>SERSM</v>
      </c>
      <c r="B11" s="100" t="str">
        <f>VLOOKUP(A11,'ProductCode$'!B2:D193,3,FALSE)</f>
        <v>Eraser</v>
      </c>
      <c r="C11" s="103">
        <f>VLOOKUP(A11,'ProductCode$'!B2:U193,4,FALSE)</f>
        <v>0.35</v>
      </c>
      <c r="D11" s="36">
        <v>1</v>
      </c>
      <c r="E11" s="73">
        <f>C11*D11</f>
        <v>0.35</v>
      </c>
      <c r="F11" s="74"/>
      <c r="G11" s="114"/>
      <c r="H11" s="75">
        <f>G11*C11</f>
        <v>0</v>
      </c>
      <c r="I11" s="88"/>
      <c r="J11" s="88"/>
      <c r="K11" s="162"/>
      <c r="L11" s="76"/>
      <c r="M11" s="76"/>
      <c r="N11" s="164"/>
      <c r="O11" s="160"/>
      <c r="P11" s="79"/>
      <c r="Q11" s="79"/>
      <c r="R11" s="79"/>
      <c r="S11" s="79"/>
      <c r="T11" s="79"/>
      <c r="U11" s="79"/>
      <c r="V11" s="79"/>
    </row>
    <row r="12" spans="1:22" s="78" customFormat="1" ht="19.5" customHeight="1" x14ac:dyDescent="0.25">
      <c r="A12" s="36" t="str">
        <f>'ProductCode$'!B83</f>
        <v>SSHPR2HS</v>
      </c>
      <c r="B12" s="100" t="str">
        <f>VLOOKUP(A12,'ProductCode$'!B2:D193,3,FALSE)</f>
        <v>Staedtler Sharpener Plastic Double Tub Slim</v>
      </c>
      <c r="C12" s="103">
        <f>VLOOKUP(A12,'ProductCode$'!B2:U193,4,FALSE)</f>
        <v>1.5</v>
      </c>
      <c r="D12" s="36">
        <v>1</v>
      </c>
      <c r="E12" s="73">
        <f>C12*D12</f>
        <v>1.5</v>
      </c>
      <c r="F12" s="74"/>
      <c r="G12" s="114"/>
      <c r="H12" s="75">
        <f>G12*C12</f>
        <v>0</v>
      </c>
      <c r="I12" s="88"/>
      <c r="J12" s="88"/>
      <c r="K12" s="162"/>
      <c r="L12" s="76"/>
      <c r="N12" s="163"/>
      <c r="O12" s="160"/>
      <c r="P12" s="79"/>
      <c r="Q12" s="79"/>
      <c r="R12" s="79"/>
      <c r="S12" s="79"/>
      <c r="T12" s="79"/>
      <c r="U12" s="79"/>
      <c r="V12" s="79"/>
    </row>
    <row r="13" spans="1:22" s="78" customFormat="1" ht="19.5" customHeight="1" x14ac:dyDescent="0.25">
      <c r="A13" s="80" t="str">
        <f>'ProductCode$'!B54</f>
        <v>SPENBLU</v>
      </c>
      <c r="B13" s="100" t="str">
        <f>VLOOKUP(A13,'ProductCode$'!B2:D193,3,FALSE)</f>
        <v>Blue Pen</v>
      </c>
      <c r="C13" s="103">
        <f>VLOOKUP(A13,'ProductCode$'!B2:U193,4,FALSE)</f>
        <v>0.5</v>
      </c>
      <c r="D13" s="36">
        <v>2</v>
      </c>
      <c r="E13" s="73">
        <f t="shared" si="0"/>
        <v>1</v>
      </c>
      <c r="F13" s="74"/>
      <c r="G13" s="114"/>
      <c r="H13" s="75">
        <f t="shared" si="1"/>
        <v>0</v>
      </c>
      <c r="I13" s="88"/>
      <c r="J13" s="88"/>
      <c r="K13" s="162"/>
      <c r="L13" s="76"/>
      <c r="M13" s="76"/>
      <c r="N13" s="164"/>
      <c r="O13" s="160"/>
      <c r="P13" s="79"/>
      <c r="Q13" s="79"/>
      <c r="R13" s="79"/>
      <c r="S13" s="79"/>
      <c r="T13" s="79"/>
      <c r="U13" s="79"/>
      <c r="V13" s="79"/>
    </row>
    <row r="14" spans="1:22" s="78" customFormat="1" ht="19.5" customHeight="1" x14ac:dyDescent="0.25">
      <c r="A14" s="80" t="str">
        <f>'ProductCode$'!B55</f>
        <v>SPENRED</v>
      </c>
      <c r="B14" s="100" t="str">
        <f>VLOOKUP(A14,'ProductCode$'!B2:D193,3,FALSE)</f>
        <v>Red Pen</v>
      </c>
      <c r="C14" s="103">
        <f>VLOOKUP(A14,'ProductCode$'!B2:U193,4,FALSE)</f>
        <v>0.5</v>
      </c>
      <c r="D14" s="36">
        <v>2</v>
      </c>
      <c r="E14" s="73">
        <f t="shared" si="0"/>
        <v>1</v>
      </c>
      <c r="F14" s="74"/>
      <c r="G14" s="114"/>
      <c r="H14" s="75">
        <f t="shared" si="1"/>
        <v>0</v>
      </c>
      <c r="I14" s="88"/>
      <c r="J14" s="88"/>
      <c r="K14" s="162"/>
      <c r="L14" s="76"/>
      <c r="M14" s="76"/>
      <c r="N14" s="164"/>
      <c r="O14" s="160"/>
      <c r="P14" s="79"/>
      <c r="Q14" s="79"/>
      <c r="R14" s="79"/>
      <c r="S14" s="79"/>
      <c r="T14" s="79"/>
      <c r="U14" s="79"/>
      <c r="V14" s="79"/>
    </row>
    <row r="15" spans="1:22" s="78" customFormat="1" ht="19.5" customHeight="1" x14ac:dyDescent="0.25">
      <c r="A15" s="80" t="str">
        <f>'ProductCode$'!B58</f>
        <v>SHGHLT</v>
      </c>
      <c r="B15" s="100" t="str">
        <f>VLOOKUP(A15,'ProductCode$'!B2:D193,3,FALSE)</f>
        <v>Highlighter pens (different colours)</v>
      </c>
      <c r="C15" s="103">
        <f>VLOOKUP(A15,'ProductCode$'!B2:U193,4,FALSE)</f>
        <v>1.3</v>
      </c>
      <c r="D15" s="36">
        <v>4</v>
      </c>
      <c r="E15" s="73">
        <f t="shared" si="0"/>
        <v>5.2</v>
      </c>
      <c r="F15" s="74"/>
      <c r="G15" s="114"/>
      <c r="H15" s="75">
        <f t="shared" si="1"/>
        <v>0</v>
      </c>
      <c r="I15" s="88"/>
      <c r="J15" s="88"/>
      <c r="K15" s="162"/>
      <c r="L15" s="76"/>
      <c r="M15" s="76"/>
      <c r="N15" s="164"/>
      <c r="O15" s="160"/>
      <c r="P15" s="79"/>
      <c r="Q15" s="79"/>
      <c r="R15" s="79"/>
      <c r="S15" s="79"/>
      <c r="T15" s="79"/>
      <c r="U15" s="79"/>
      <c r="V15" s="79"/>
    </row>
    <row r="16" spans="1:22" s="78" customFormat="1" ht="19.5" customHeight="1" x14ac:dyDescent="0.25">
      <c r="A16" s="80" t="str">
        <f>'ProductCode$'!B69</f>
        <v>SGLU40</v>
      </c>
      <c r="B16" s="100" t="str">
        <f>VLOOKUP(A16,'ProductCode$'!B2:D193,3,FALSE)</f>
        <v>Glue sticks 40gm</v>
      </c>
      <c r="C16" s="103">
        <f>VLOOKUP(A16,'ProductCode$'!B2:U193,4,FALSE)</f>
        <v>2</v>
      </c>
      <c r="D16" s="36">
        <v>2</v>
      </c>
      <c r="E16" s="73">
        <f t="shared" si="0"/>
        <v>4</v>
      </c>
      <c r="F16" s="74"/>
      <c r="G16" s="114"/>
      <c r="H16" s="75">
        <f t="shared" si="1"/>
        <v>0</v>
      </c>
      <c r="I16" s="88"/>
      <c r="J16" s="88"/>
      <c r="K16" s="162"/>
      <c r="L16" s="76"/>
      <c r="M16" s="76"/>
      <c r="N16" s="163"/>
      <c r="O16" s="160"/>
      <c r="P16" s="79"/>
      <c r="Q16" s="79"/>
      <c r="R16" s="79"/>
      <c r="S16" s="79"/>
      <c r="T16" s="79"/>
      <c r="U16" s="79"/>
      <c r="V16" s="79"/>
    </row>
    <row r="17" spans="1:22" s="78" customFormat="1" ht="19.5" customHeight="1" x14ac:dyDescent="0.25">
      <c r="A17" s="80" t="str">
        <f>'ProductCode$'!B76</f>
        <v>SRULP15</v>
      </c>
      <c r="B17" s="100" t="str">
        <f>VLOOKUP(A17,'ProductCode$'!B2:D193,3,FALSE)</f>
        <v>Plastic Ruler 15cm - clear</v>
      </c>
      <c r="C17" s="103">
        <f>VLOOKUP(A17,'ProductCode$'!B2:U193,4,FALSE)</f>
        <v>0.6</v>
      </c>
      <c r="D17" s="36">
        <v>1</v>
      </c>
      <c r="E17" s="73">
        <f t="shared" si="0"/>
        <v>0.6</v>
      </c>
      <c r="F17" s="74"/>
      <c r="G17" s="114"/>
      <c r="H17" s="75">
        <f t="shared" si="1"/>
        <v>0</v>
      </c>
      <c r="I17" s="88"/>
      <c r="J17" s="88"/>
      <c r="K17" s="162"/>
      <c r="L17" s="76"/>
      <c r="M17" s="76"/>
      <c r="N17" s="163"/>
      <c r="O17" s="160"/>
      <c r="P17" s="79"/>
      <c r="Q17" s="79"/>
      <c r="R17" s="79"/>
      <c r="S17" s="79"/>
      <c r="T17" s="79"/>
      <c r="U17" s="79"/>
      <c r="V17" s="79"/>
    </row>
    <row r="18" spans="1:22" s="78" customFormat="1" ht="19.5" customHeight="1" x14ac:dyDescent="0.25">
      <c r="A18" s="80" t="str">
        <f>'ProductCode$'!B79</f>
        <v>MSCRS178</v>
      </c>
      <c r="B18" s="100" t="str">
        <f>VLOOKUP(A18,'ProductCode$'!B2:D193,3,FALSE)</f>
        <v>Scissors 7" (178mm)</v>
      </c>
      <c r="C18" s="103">
        <f>VLOOKUP(A18,'ProductCode$'!B2:U193,4,FALSE)</f>
        <v>2.2999999999999998</v>
      </c>
      <c r="D18" s="36">
        <v>1</v>
      </c>
      <c r="E18" s="73">
        <f t="shared" si="0"/>
        <v>2.2999999999999998</v>
      </c>
      <c r="F18" s="74"/>
      <c r="G18" s="114"/>
      <c r="H18" s="75">
        <f t="shared" si="1"/>
        <v>0</v>
      </c>
      <c r="I18" s="88"/>
      <c r="J18" s="88"/>
      <c r="K18" s="162"/>
      <c r="L18" s="76"/>
      <c r="M18" s="76"/>
      <c r="N18" s="163"/>
      <c r="O18" s="160"/>
      <c r="P18" s="79"/>
      <c r="Q18" s="79"/>
      <c r="R18" s="79"/>
      <c r="S18" s="79"/>
      <c r="T18" s="79"/>
      <c r="U18" s="79"/>
      <c r="V18" s="79"/>
    </row>
    <row r="19" spans="1:22" s="78" customFormat="1" ht="19.5" customHeight="1" x14ac:dyDescent="0.25">
      <c r="A19" s="80" t="str">
        <f>'ProductCode$'!B89</f>
        <v>SMTHPRT180</v>
      </c>
      <c r="B19" s="100" t="str">
        <f>VLOOKUP(A19,'ProductCode$'!B2:D193,3,FALSE)</f>
        <v>Protractor  Plastic 180°  (not 360°)</v>
      </c>
      <c r="C19" s="103">
        <f>VLOOKUP(A19,'ProductCode$'!B2:U193,4,FALSE)</f>
        <v>0.8</v>
      </c>
      <c r="D19" s="36">
        <v>1</v>
      </c>
      <c r="E19" s="73">
        <f t="shared" si="0"/>
        <v>0.8</v>
      </c>
      <c r="F19" s="74"/>
      <c r="G19" s="114"/>
      <c r="H19" s="75">
        <f t="shared" si="1"/>
        <v>0</v>
      </c>
      <c r="I19" s="88"/>
      <c r="J19" s="88"/>
      <c r="K19" s="162"/>
      <c r="L19" s="76"/>
      <c r="M19" s="76"/>
      <c r="N19" s="163"/>
      <c r="O19" s="160"/>
      <c r="P19" s="79"/>
      <c r="Q19" s="79"/>
      <c r="R19" s="79"/>
      <c r="S19" s="79"/>
      <c r="T19" s="79"/>
      <c r="U19" s="79"/>
      <c r="V19" s="79"/>
    </row>
    <row r="20" spans="1:22" s="78" customFormat="1" ht="19.5" customHeight="1" x14ac:dyDescent="0.25">
      <c r="A20" s="80" t="str">
        <f>'ProductCode$'!B90</f>
        <v>SMTHCMP</v>
      </c>
      <c r="B20" s="100" t="str">
        <f>VLOOKUP(A20,'ProductCode$'!B2:D193,3,FALSE)</f>
        <v>Compass Plastic (Non Needle Point)</v>
      </c>
      <c r="C20" s="103">
        <f>VLOOKUP(A20,'ProductCode$'!B2:U193,4,FALSE)</f>
        <v>1.2</v>
      </c>
      <c r="D20" s="36">
        <v>1</v>
      </c>
      <c r="E20" s="73">
        <f t="shared" si="0"/>
        <v>1.2</v>
      </c>
      <c r="F20" s="74"/>
      <c r="G20" s="114"/>
      <c r="H20" s="75">
        <f t="shared" si="1"/>
        <v>0</v>
      </c>
      <c r="I20" s="88"/>
      <c r="J20" s="88"/>
      <c r="K20" s="162"/>
      <c r="L20" s="76"/>
      <c r="M20" s="76"/>
      <c r="N20" s="163"/>
      <c r="O20" s="160"/>
      <c r="P20" s="79"/>
      <c r="Q20" s="79"/>
      <c r="R20" s="79"/>
      <c r="S20" s="79"/>
      <c r="T20" s="79"/>
      <c r="U20" s="79"/>
      <c r="V20" s="79"/>
    </row>
    <row r="21" spans="1:22" s="78" customFormat="1" ht="19.5" customHeight="1" x14ac:dyDescent="0.25">
      <c r="A21" s="36" t="str">
        <f>'ProductCode$'!B25</f>
        <v>SBEA4EX128</v>
      </c>
      <c r="B21" s="100" t="str">
        <f>VLOOKUP(A21,'ProductCode$'!B2:D193,3,FALSE)</f>
        <v>Exercise Book A4 (blue line w/ margin) 128 pg</v>
      </c>
      <c r="C21" s="103">
        <f>VLOOKUP(A21,'ProductCode$'!B2:U193,4,FALSE)</f>
        <v>1.6</v>
      </c>
      <c r="D21" s="36">
        <v>9</v>
      </c>
      <c r="E21" s="73">
        <f>C21*D21</f>
        <v>14.4</v>
      </c>
      <c r="F21" s="74"/>
      <c r="G21" s="114"/>
      <c r="H21" s="75">
        <f>G21*C21</f>
        <v>0</v>
      </c>
      <c r="I21" s="88"/>
      <c r="J21" s="88"/>
      <c r="K21" s="162"/>
      <c r="L21" s="76"/>
      <c r="M21" s="76"/>
      <c r="N21" s="163"/>
      <c r="O21" s="160"/>
      <c r="P21" s="79"/>
      <c r="Q21" s="79"/>
      <c r="R21" s="79"/>
      <c r="S21" s="79"/>
      <c r="T21" s="79"/>
      <c r="U21" s="79"/>
      <c r="V21" s="79"/>
    </row>
    <row r="22" spans="1:22" s="78" customFormat="1" ht="19.5" customHeight="1" x14ac:dyDescent="0.25">
      <c r="A22" s="36" t="str">
        <f>'ProductCode$'!B24</f>
        <v>SBEA4EX96</v>
      </c>
      <c r="B22" s="100" t="str">
        <f>VLOOKUP(A22,'ProductCode$'!B2:D193,3,FALSE)</f>
        <v>Exercise Book A4  (blue lined w/ margin) 96 page</v>
      </c>
      <c r="C22" s="103">
        <f>VLOOKUP(A22,'ProductCode$'!B2:U193,4,FALSE)</f>
        <v>1.2</v>
      </c>
      <c r="D22" s="36">
        <v>2</v>
      </c>
      <c r="E22" s="73">
        <f>C22*D22</f>
        <v>2.4</v>
      </c>
      <c r="F22" s="74"/>
      <c r="G22" s="114"/>
      <c r="H22" s="75">
        <f>G22*C22</f>
        <v>0</v>
      </c>
      <c r="I22" s="88"/>
      <c r="J22" s="88"/>
      <c r="K22" s="162"/>
      <c r="L22" s="76"/>
      <c r="M22" s="76"/>
      <c r="N22" s="163"/>
      <c r="O22" s="160"/>
      <c r="P22" s="79"/>
      <c r="Q22" s="79"/>
      <c r="R22" s="79"/>
      <c r="S22" s="79"/>
      <c r="T22" s="79"/>
      <c r="U22" s="79"/>
      <c r="V22" s="79"/>
    </row>
    <row r="23" spans="1:22" s="78" customFormat="1" ht="19.5" customHeight="1" x14ac:dyDescent="0.25">
      <c r="A23" s="36" t="str">
        <f>'ProductCode$'!B20</f>
        <v>SBG10QD96</v>
      </c>
      <c r="B23" s="100" t="str">
        <f>VLOOKUP(A23,'ProductCode$'!B2:D193,3,FALSE)</f>
        <v>10mm Quad Graph Book 96 page - A4 SIZE</v>
      </c>
      <c r="C23" s="103">
        <f>VLOOKUP(A23,'ProductCode$'!B2:U193,4,FALSE)</f>
        <v>1.2</v>
      </c>
      <c r="D23" s="36">
        <v>3</v>
      </c>
      <c r="E23" s="73">
        <f t="shared" ref="E23" si="4">C23*D23</f>
        <v>3.5999999999999996</v>
      </c>
      <c r="F23" s="74"/>
      <c r="G23" s="114"/>
      <c r="H23" s="75">
        <f t="shared" ref="H23" si="5">G23*C23</f>
        <v>0</v>
      </c>
      <c r="I23" s="88"/>
      <c r="J23" s="88"/>
      <c r="K23" s="162"/>
      <c r="L23" s="76"/>
      <c r="M23" s="76"/>
      <c r="N23" s="163"/>
      <c r="O23" s="160"/>
      <c r="P23" s="79"/>
      <c r="Q23" s="79"/>
      <c r="R23" s="79"/>
      <c r="S23" s="79"/>
      <c r="T23" s="79"/>
      <c r="U23" s="79"/>
      <c r="V23" s="79"/>
    </row>
    <row r="24" spans="1:22" s="78" customFormat="1" ht="19.5" customHeight="1" x14ac:dyDescent="0.25">
      <c r="A24" s="36" t="str">
        <f>'ProductCode$'!B37</f>
        <v>SBA5NTE200</v>
      </c>
      <c r="B24" s="100" t="str">
        <f>VLOOKUP(A24,'ProductCode$'!B2:D193,3,FALSE)</f>
        <v>Notebook A5 Hard Cover 200 pg</v>
      </c>
      <c r="C24" s="103">
        <f>VLOOKUP(A24,'ProductCode$'!B2:U193,4,FALSE)</f>
        <v>3</v>
      </c>
      <c r="D24" s="36">
        <v>1</v>
      </c>
      <c r="E24" s="73">
        <f t="shared" ref="E24:E25" si="6">C24*D24</f>
        <v>3</v>
      </c>
      <c r="F24" s="74"/>
      <c r="G24" s="114"/>
      <c r="H24" s="75">
        <f t="shared" ref="H24:H25" si="7">G24*C24</f>
        <v>0</v>
      </c>
      <c r="I24" s="88"/>
      <c r="J24" s="88"/>
      <c r="K24" s="162"/>
      <c r="L24" s="76"/>
      <c r="M24" s="76"/>
      <c r="N24" s="163"/>
      <c r="O24" s="160"/>
      <c r="P24" s="79"/>
      <c r="Q24" s="79"/>
      <c r="R24" s="79"/>
      <c r="S24" s="79"/>
      <c r="T24" s="79"/>
      <c r="U24" s="79"/>
      <c r="V24" s="79"/>
    </row>
    <row r="25" spans="1:22" s="78" customFormat="1" ht="19.5" customHeight="1" x14ac:dyDescent="0.25">
      <c r="A25" s="80" t="str">
        <f>'ProductCode$'!B31</f>
        <v>SBSA4SKT20</v>
      </c>
      <c r="B25" s="100" t="str">
        <f>VLOOKUP(A25,'ProductCode$'!B2:D193,3,FALSE)</f>
        <v>Art Folio A4 Sketch Book</v>
      </c>
      <c r="C25" s="103">
        <f>VLOOKUP(A25,'ProductCode$'!B2:U193,4,FALSE)</f>
        <v>3.2</v>
      </c>
      <c r="D25" s="36">
        <v>1</v>
      </c>
      <c r="E25" s="73">
        <f t="shared" si="6"/>
        <v>3.2</v>
      </c>
      <c r="F25" s="74"/>
      <c r="G25" s="114"/>
      <c r="H25" s="75">
        <f t="shared" si="7"/>
        <v>0</v>
      </c>
      <c r="I25" s="88"/>
      <c r="J25" s="88"/>
      <c r="K25" s="162"/>
      <c r="L25" s="76"/>
      <c r="M25" s="76"/>
      <c r="N25" s="163"/>
      <c r="O25" s="160"/>
      <c r="P25" s="79"/>
      <c r="Q25" s="79"/>
      <c r="R25" s="79"/>
      <c r="S25" s="79"/>
      <c r="T25" s="79"/>
      <c r="U25" s="79"/>
      <c r="V25" s="79"/>
    </row>
    <row r="26" spans="1:22" s="78" customFormat="1" ht="19.5" customHeight="1" x14ac:dyDescent="0.25">
      <c r="A26" s="80" t="str">
        <f>'ProductCode$'!B27</f>
        <v>SBMSC64</v>
      </c>
      <c r="B26" s="100" t="str">
        <f>VLOOKUP(A26,'ProductCode$'!B2:D193,3,FALSE)</f>
        <v>Exercise Book w/ manuscript - Music 48 page - A4</v>
      </c>
      <c r="C26" s="103">
        <f>VLOOKUP(A26,'ProductCode$'!B2:U193,4,FALSE)</f>
        <v>2</v>
      </c>
      <c r="D26" s="36">
        <v>1</v>
      </c>
      <c r="E26" s="73">
        <f t="shared" ref="E26:E27" si="8">C26*D26</f>
        <v>2</v>
      </c>
      <c r="F26" s="74"/>
      <c r="G26" s="114"/>
      <c r="H26" s="75">
        <f t="shared" ref="H26:H27" si="9">G26*C26</f>
        <v>0</v>
      </c>
      <c r="I26" s="88"/>
      <c r="J26" s="88"/>
      <c r="K26" s="101"/>
      <c r="L26" s="76"/>
      <c r="M26" s="76"/>
    </row>
    <row r="27" spans="1:22" s="78" customFormat="1" ht="19.5" customHeight="1" x14ac:dyDescent="0.25">
      <c r="A27" s="80" t="str">
        <f>'ProductCode$'!B35</f>
        <v>SDSFLD20</v>
      </c>
      <c r="B27" s="100" t="str">
        <f>VLOOKUP(A27,'ProductCode$'!B2:D193,3,FALSE)</f>
        <v>Plastic sleeved display folder A4 20 pocket</v>
      </c>
      <c r="C27" s="103">
        <f>VLOOKUP(A27,'ProductCode$'!B2:U193,4,FALSE)</f>
        <v>2.2000000000000002</v>
      </c>
      <c r="D27" s="36">
        <v>1</v>
      </c>
      <c r="E27" s="73">
        <f t="shared" si="8"/>
        <v>2.2000000000000002</v>
      </c>
      <c r="F27" s="74"/>
      <c r="G27" s="114"/>
      <c r="H27" s="75">
        <f t="shared" si="9"/>
        <v>0</v>
      </c>
      <c r="I27" s="88"/>
      <c r="J27" s="88"/>
      <c r="K27" s="162"/>
      <c r="L27" s="76"/>
      <c r="M27" s="76"/>
      <c r="N27" s="164"/>
      <c r="O27" s="160"/>
      <c r="P27" s="79"/>
      <c r="Q27" s="79"/>
      <c r="R27" s="79"/>
      <c r="S27" s="79"/>
      <c r="T27" s="79"/>
      <c r="U27" s="79"/>
      <c r="V27" s="79"/>
    </row>
    <row r="28" spans="1:22" s="78" customFormat="1" ht="19.5" customHeight="1" x14ac:dyDescent="0.25">
      <c r="A28" s="36" t="str">
        <f>'ProductCode$'!B29</f>
        <v>SBZA4ZIPBND</v>
      </c>
      <c r="B28" s="100" t="str">
        <f>VLOOKUP(A28,'ProductCode$'!B2:D193,3,FALSE)</f>
        <v>A4 Zipper Binder</v>
      </c>
      <c r="C28" s="103">
        <f>VLOOKUP(A28,'ProductCode$'!B2:U193,4,FALSE)</f>
        <v>8</v>
      </c>
      <c r="D28" s="36">
        <v>1</v>
      </c>
      <c r="E28" s="73">
        <f t="shared" si="0"/>
        <v>8</v>
      </c>
      <c r="F28" s="74"/>
      <c r="G28" s="114"/>
      <c r="H28" s="75">
        <f t="shared" si="1"/>
        <v>0</v>
      </c>
      <c r="I28" s="88"/>
      <c r="J28" s="88"/>
      <c r="K28" s="162"/>
      <c r="L28" s="76"/>
      <c r="N28" s="163"/>
      <c r="O28" s="160"/>
      <c r="P28" s="79"/>
      <c r="Q28" s="79"/>
      <c r="R28" s="79"/>
      <c r="S28" s="79"/>
      <c r="T28" s="79"/>
      <c r="U28" s="79"/>
      <c r="V28" s="79"/>
    </row>
    <row r="29" spans="1:22" s="78" customFormat="1" ht="19.5" customHeight="1" x14ac:dyDescent="0.25">
      <c r="A29" s="36" t="str">
        <f>'ProductCode$'!B96</f>
        <v>SEARPH</v>
      </c>
      <c r="B29" s="100" t="str">
        <f>VLOOKUP(A29,'ProductCode$'!B2:D193,3,FALSE)</f>
        <v>Earphones (For laptop)</v>
      </c>
      <c r="C29" s="103">
        <f>VLOOKUP(A29,'ProductCode$'!B2:U193,4,FALSE)</f>
        <v>12.2</v>
      </c>
      <c r="D29" s="36">
        <v>1</v>
      </c>
      <c r="E29" s="73">
        <f>C29*D29</f>
        <v>12.2</v>
      </c>
      <c r="F29" s="74"/>
      <c r="G29" s="114"/>
      <c r="H29" s="75">
        <f>G29*C29</f>
        <v>0</v>
      </c>
      <c r="I29" s="88"/>
      <c r="J29" s="88"/>
      <c r="K29" s="162"/>
      <c r="L29" s="76"/>
      <c r="N29" s="163"/>
      <c r="O29" s="160"/>
      <c r="P29" s="79"/>
      <c r="Q29" s="79"/>
      <c r="R29" s="79"/>
      <c r="S29" s="79"/>
      <c r="T29" s="79"/>
      <c r="U29" s="79"/>
      <c r="V29" s="79"/>
    </row>
    <row r="30" spans="1:22" s="78" customFormat="1" ht="19.5" customHeight="1" x14ac:dyDescent="0.25">
      <c r="A30" s="36" t="str">
        <f>'ProductCode$'!B107</f>
        <v>MSFTYGL</v>
      </c>
      <c r="B30" s="100" t="str">
        <f>VLOOKUP(A30,'ProductCode$'!B2:D193,3,FALSE)</f>
        <v>Clear Safety Glasses</v>
      </c>
      <c r="C30" s="103">
        <f>VLOOKUP(A30,'ProductCode$'!B2:U193,4,FALSE)</f>
        <v>2.8</v>
      </c>
      <c r="D30" s="36">
        <v>1</v>
      </c>
      <c r="E30" s="73">
        <f>C30*D30</f>
        <v>2.8</v>
      </c>
      <c r="F30" s="74"/>
      <c r="G30" s="114"/>
      <c r="H30" s="75">
        <f>G30*C30</f>
        <v>0</v>
      </c>
      <c r="I30" s="88"/>
      <c r="J30" s="88"/>
      <c r="K30" s="162"/>
      <c r="L30" s="76"/>
      <c r="N30" s="163"/>
      <c r="O30" s="160"/>
      <c r="P30" s="79"/>
      <c r="Q30" s="79"/>
      <c r="R30" s="79"/>
      <c r="S30" s="79"/>
      <c r="T30" s="79"/>
      <c r="U30" s="79"/>
      <c r="V30" s="79"/>
    </row>
    <row r="31" spans="1:22" s="78" customFormat="1" ht="19.5" customHeight="1" x14ac:dyDescent="0.25">
      <c r="A31" s="36" t="str">
        <f>'ProductCode$'!B85</f>
        <v>STSS200</v>
      </c>
      <c r="B31" s="100" t="str">
        <f>VLOOKUP(A31,'ProductCode$'!B2:D193,3,FALSE)</f>
        <v>Tissues 200 pk</v>
      </c>
      <c r="C31" s="103">
        <f>VLOOKUP(A31,'ProductCode$'!B2:U193,4,FALSE)</f>
        <v>2</v>
      </c>
      <c r="D31" s="36">
        <v>1</v>
      </c>
      <c r="E31" s="73">
        <f t="shared" ref="E31" si="10">C31*D31</f>
        <v>2</v>
      </c>
      <c r="F31" s="74"/>
      <c r="G31" s="114"/>
      <c r="H31" s="75">
        <f t="shared" si="1"/>
        <v>0</v>
      </c>
      <c r="I31" s="88"/>
      <c r="J31" s="88"/>
      <c r="K31" s="162"/>
      <c r="L31" s="76"/>
      <c r="N31" s="163"/>
      <c r="O31" s="160"/>
      <c r="P31" s="79"/>
      <c r="Q31" s="79"/>
      <c r="R31" s="79"/>
      <c r="S31" s="79"/>
      <c r="T31" s="79"/>
      <c r="U31" s="79"/>
      <c r="V31" s="79"/>
    </row>
    <row r="32" spans="1:22" s="78" customFormat="1" ht="19.5" customHeight="1" x14ac:dyDescent="0.25">
      <c r="A32" s="36" t="str">
        <f>'ProductCode$'!B39</f>
        <v>SCPAPA4</v>
      </c>
      <c r="B32" s="100" t="str">
        <f>VLOOKUP(A32,'ProductCode$'!B2:D193,3,FALSE)</f>
        <v>Ream A4 Paper</v>
      </c>
      <c r="C32" s="103">
        <f>VLOOKUP(A32,'ProductCode$'!B2:U193,4,FALSE)</f>
        <v>6.6</v>
      </c>
      <c r="D32" s="36">
        <v>1</v>
      </c>
      <c r="E32" s="73">
        <f t="shared" ref="E32" si="11">C32*D32</f>
        <v>6.6</v>
      </c>
      <c r="F32" s="74"/>
      <c r="G32" s="114"/>
      <c r="H32" s="75">
        <f t="shared" si="1"/>
        <v>0</v>
      </c>
      <c r="I32" s="88"/>
      <c r="J32" s="88"/>
      <c r="K32" s="162"/>
      <c r="L32" s="76"/>
      <c r="N32" s="163"/>
      <c r="O32" s="160"/>
      <c r="P32" s="79"/>
      <c r="Q32" s="79"/>
      <c r="R32" s="79"/>
      <c r="S32" s="79"/>
      <c r="T32" s="79"/>
      <c r="U32" s="79"/>
      <c r="V32" s="79"/>
    </row>
    <row r="33" spans="1:22" s="78" customFormat="1" ht="5.25" customHeight="1" x14ac:dyDescent="0.25">
      <c r="A33" s="135"/>
      <c r="B33" s="136"/>
      <c r="C33" s="143"/>
      <c r="D33" s="137"/>
      <c r="E33" s="144"/>
      <c r="F33" s="74"/>
      <c r="G33" s="139"/>
      <c r="H33" s="140"/>
      <c r="I33" s="88"/>
      <c r="J33" s="88"/>
      <c r="K33" s="162"/>
      <c r="L33" s="76"/>
    </row>
    <row r="34" spans="1:22" s="78" customFormat="1" ht="24" customHeight="1" x14ac:dyDescent="0.25">
      <c r="A34" s="169"/>
      <c r="B34" s="136"/>
      <c r="C34" s="414" t="s">
        <v>331</v>
      </c>
      <c r="D34" s="420"/>
      <c r="E34" s="421">
        <f>SUM(E7:E32)</f>
        <v>98.75</v>
      </c>
      <c r="F34" s="74"/>
      <c r="G34" s="145" t="s">
        <v>24</v>
      </c>
      <c r="H34" s="146">
        <f>SUM(H7:H33)</f>
        <v>0</v>
      </c>
      <c r="I34" s="165"/>
      <c r="J34" s="88"/>
      <c r="K34" s="162"/>
      <c r="L34" s="76"/>
    </row>
    <row r="35" spans="1:22" s="78" customFormat="1" ht="4.5" customHeight="1" x14ac:dyDescent="0.25">
      <c r="A35" s="135"/>
      <c r="B35" s="136"/>
      <c r="C35" s="143"/>
      <c r="D35" s="137"/>
      <c r="E35" s="147"/>
      <c r="F35" s="79"/>
      <c r="G35" s="139"/>
      <c r="H35" s="140"/>
      <c r="I35" s="165"/>
      <c r="J35" s="88"/>
      <c r="K35" s="162"/>
      <c r="L35" s="76"/>
    </row>
    <row r="36" spans="1:22" s="78" customFormat="1" ht="14.25" customHeight="1" x14ac:dyDescent="0.25">
      <c r="A36" s="464" t="s">
        <v>106</v>
      </c>
      <c r="B36" s="465"/>
      <c r="C36" s="465"/>
      <c r="D36" s="465"/>
      <c r="E36" s="466"/>
      <c r="F36" s="151"/>
      <c r="G36" s="152"/>
      <c r="H36" s="153"/>
      <c r="I36" s="165"/>
      <c r="J36" s="88"/>
      <c r="K36" s="162"/>
      <c r="L36" s="76"/>
    </row>
    <row r="37" spans="1:22" s="78" customFormat="1" ht="22.5" customHeight="1" x14ac:dyDescent="0.25">
      <c r="A37" s="80" t="str">
        <f>'ProductCode$'!B105</f>
        <v>SCTI30XB</v>
      </c>
      <c r="B37" s="100" t="str">
        <f>VLOOKUP(A37,'ProductCode$'!B2:D193,3,FALSE)</f>
        <v>Scientific Calculator TI-30XB</v>
      </c>
      <c r="C37" s="103">
        <f>VLOOKUP(A37,'ProductCode$'!B2:U193,4,FALSE)</f>
        <v>33.5</v>
      </c>
      <c r="D37" s="36">
        <v>1</v>
      </c>
      <c r="E37" s="73">
        <f>C37*D37</f>
        <v>33.5</v>
      </c>
      <c r="F37" s="74"/>
      <c r="G37" s="114"/>
      <c r="H37" s="75">
        <f>G37*C37</f>
        <v>0</v>
      </c>
      <c r="I37" s="88"/>
      <c r="J37" s="88"/>
      <c r="K37" s="162"/>
      <c r="L37" s="76"/>
      <c r="M37" s="76"/>
      <c r="N37" s="163"/>
      <c r="O37" s="160"/>
      <c r="P37" s="79"/>
      <c r="Q37" s="79"/>
      <c r="R37" s="79"/>
      <c r="S37" s="79"/>
      <c r="T37" s="79"/>
      <c r="U37" s="79"/>
      <c r="V37" s="79"/>
    </row>
    <row r="38" spans="1:22" s="78" customFormat="1" ht="31.5" customHeight="1" x14ac:dyDescent="0.25">
      <c r="A38" s="36" t="str">
        <f>'ProductCode$'!B103</f>
        <v>SPADKEY</v>
      </c>
      <c r="B38" s="170" t="str">
        <f>VLOOKUP(A38,'ProductCode$'!B2:D193,3,FALSE)</f>
        <v>Padlock for School Locker (Lockwood 40mm Brass - not combination lock)</v>
      </c>
      <c r="C38" s="103">
        <f>VLOOKUP(A38,'ProductCode$'!B2:U193,4,FALSE)</f>
        <v>14</v>
      </c>
      <c r="D38" s="80">
        <v>1</v>
      </c>
      <c r="E38" s="103">
        <f>C38*D38</f>
        <v>14</v>
      </c>
      <c r="F38" s="133"/>
      <c r="G38" s="134"/>
      <c r="H38" s="75">
        <f t="shared" ref="H38" si="12">G38*C38</f>
        <v>0</v>
      </c>
      <c r="I38" s="165"/>
      <c r="J38" s="88"/>
      <c r="K38" s="162"/>
      <c r="L38" s="76"/>
    </row>
    <row r="39" spans="1:22" s="78" customFormat="1" ht="7.5" customHeight="1" x14ac:dyDescent="0.25">
      <c r="A39" s="135"/>
      <c r="B39" s="136"/>
      <c r="C39" s="143"/>
      <c r="D39" s="137"/>
      <c r="E39" s="138"/>
      <c r="F39" s="79"/>
      <c r="G39" s="139"/>
      <c r="H39" s="140"/>
      <c r="I39" s="165"/>
      <c r="J39" s="165"/>
    </row>
    <row r="40" spans="1:22" ht="21" customHeight="1" x14ac:dyDescent="0.25">
      <c r="A40" s="425" t="s">
        <v>112</v>
      </c>
      <c r="B40" s="405"/>
      <c r="C40" s="405"/>
      <c r="D40" s="405"/>
      <c r="E40" s="426" t="s">
        <v>27</v>
      </c>
      <c r="F40" s="15"/>
      <c r="G40" s="48" t="s">
        <v>24</v>
      </c>
      <c r="H40" s="54">
        <f>SUM(H37:H39)</f>
        <v>0</v>
      </c>
    </row>
    <row r="41" spans="1:22" ht="6.75" customHeight="1" x14ac:dyDescent="0.25">
      <c r="A41" s="23"/>
      <c r="B41" s="38"/>
      <c r="C41" s="39"/>
      <c r="D41" s="40"/>
      <c r="E41" s="44"/>
      <c r="F41" s="15"/>
      <c r="G41" s="15"/>
      <c r="H41" s="22"/>
    </row>
    <row r="42" spans="1:22" ht="22.5" customHeight="1" x14ac:dyDescent="0.25">
      <c r="A42" s="450" t="s">
        <v>329</v>
      </c>
      <c r="B42" s="451"/>
      <c r="C42" s="451"/>
      <c r="D42" s="451"/>
      <c r="E42" s="452"/>
      <c r="F42" s="67"/>
      <c r="G42" s="409"/>
      <c r="H42" s="410">
        <f>SUM(H34,H40)</f>
        <v>0</v>
      </c>
    </row>
    <row r="43" spans="1:22" ht="6.75" customHeight="1" x14ac:dyDescent="0.25">
      <c r="E43" s="7"/>
      <c r="F43" s="6"/>
      <c r="G43" s="107"/>
    </row>
    <row r="44" spans="1:22" s="97" customFormat="1" ht="24.75" customHeight="1" x14ac:dyDescent="0.25">
      <c r="A44" s="437" t="s">
        <v>332</v>
      </c>
      <c r="B44" s="437"/>
      <c r="C44" s="437"/>
      <c r="D44" s="437"/>
      <c r="E44" s="437"/>
      <c r="F44" s="437"/>
      <c r="G44" s="437"/>
      <c r="H44" s="437"/>
      <c r="I44" s="121"/>
      <c r="J44" s="121"/>
    </row>
    <row r="45" spans="1:22" s="108" customFormat="1" ht="27" customHeight="1" x14ac:dyDescent="0.25">
      <c r="A45" s="438" t="s">
        <v>334</v>
      </c>
      <c r="B45" s="439"/>
      <c r="C45" s="439"/>
      <c r="D45" s="439"/>
      <c r="E45" s="439"/>
      <c r="F45" s="439"/>
      <c r="G45" s="439"/>
      <c r="H45" s="440"/>
      <c r="I45" s="122"/>
      <c r="J45" s="122"/>
      <c r="K45" s="109"/>
    </row>
    <row r="46" spans="1:22" ht="9" customHeight="1" x14ac:dyDescent="0.25">
      <c r="E46" s="7"/>
      <c r="F46" s="6"/>
      <c r="G46" s="107"/>
    </row>
    <row r="47" spans="1:22" ht="27" customHeight="1" x14ac:dyDescent="0.25">
      <c r="B47" s="94"/>
      <c r="D47" s="441" t="s">
        <v>333</v>
      </c>
      <c r="E47" s="441"/>
      <c r="F47" s="441"/>
      <c r="G47" s="441"/>
      <c r="H47" s="422">
        <f>H42</f>
        <v>0</v>
      </c>
    </row>
    <row r="48" spans="1:22" ht="22.5" customHeight="1" x14ac:dyDescent="0.25">
      <c r="A48" s="115"/>
      <c r="B48" s="204" t="s">
        <v>86</v>
      </c>
      <c r="C48" s="20"/>
      <c r="E48" s="208" t="s">
        <v>150</v>
      </c>
      <c r="G48" s="207" t="s">
        <v>149</v>
      </c>
      <c r="H48" s="207" t="s">
        <v>151</v>
      </c>
    </row>
    <row r="49" spans="1:10" ht="6" customHeight="1" x14ac:dyDescent="0.25">
      <c r="C49" s="3"/>
      <c r="D49" s="3"/>
      <c r="E49" s="3"/>
      <c r="F49" s="3"/>
      <c r="G49" s="3"/>
    </row>
    <row r="50" spans="1:10" ht="24.75" customHeight="1" x14ac:dyDescent="0.25">
      <c r="A50" s="106" t="s">
        <v>32</v>
      </c>
      <c r="B50" s="94"/>
      <c r="C50" s="3" t="s">
        <v>33</v>
      </c>
      <c r="D50" s="443"/>
      <c r="E50" s="443"/>
      <c r="F50" s="443"/>
      <c r="G50" s="443"/>
      <c r="H50" s="443"/>
    </row>
    <row r="51" spans="1:10" ht="15" x14ac:dyDescent="0.25">
      <c r="C51" s="434"/>
      <c r="D51" s="434"/>
      <c r="E51" s="434"/>
      <c r="F51" s="6"/>
      <c r="G51" s="107"/>
    </row>
    <row r="52" spans="1:10" s="97" customFormat="1" ht="29.25" customHeight="1" x14ac:dyDescent="0.25">
      <c r="A52" s="444" t="s">
        <v>328</v>
      </c>
      <c r="B52" s="444"/>
      <c r="C52" s="444"/>
      <c r="D52" s="444"/>
      <c r="E52" s="444"/>
      <c r="F52" s="444"/>
      <c r="G52" s="444"/>
      <c r="H52" s="444"/>
      <c r="I52" s="123"/>
      <c r="J52" s="121"/>
    </row>
    <row r="53" spans="1:10" ht="4.5" customHeight="1" x14ac:dyDescent="0.25">
      <c r="A53" s="473"/>
      <c r="B53" s="473"/>
      <c r="C53" s="473"/>
      <c r="D53" s="473"/>
      <c r="E53" s="473"/>
      <c r="F53" s="473"/>
      <c r="G53" s="473"/>
      <c r="H53" s="473"/>
      <c r="I53" s="119"/>
    </row>
    <row r="54" spans="1:10" s="92" customFormat="1" ht="15" x14ac:dyDescent="0.25">
      <c r="A54" s="95" t="s">
        <v>25</v>
      </c>
      <c r="B54" s="459" t="s">
        <v>28</v>
      </c>
      <c r="C54" s="459"/>
      <c r="D54" s="459"/>
      <c r="E54" s="459"/>
      <c r="F54" s="459"/>
      <c r="G54" s="459"/>
      <c r="H54" s="459"/>
      <c r="I54" s="124"/>
      <c r="J54" s="122"/>
    </row>
    <row r="55" spans="1:10" ht="6" customHeight="1" x14ac:dyDescent="0.25">
      <c r="A55" s="434"/>
      <c r="B55" s="434"/>
      <c r="C55" s="434"/>
      <c r="D55" s="434"/>
      <c r="E55" s="434"/>
      <c r="F55" s="434"/>
      <c r="G55" s="434"/>
      <c r="H55" s="434"/>
    </row>
    <row r="56" spans="1:10" ht="27.75" customHeight="1" x14ac:dyDescent="0.25">
      <c r="A56" s="442" t="s">
        <v>79</v>
      </c>
      <c r="B56" s="442"/>
      <c r="C56" s="442"/>
      <c r="D56" s="442"/>
      <c r="E56" s="442"/>
      <c r="F56" s="442"/>
      <c r="G56" s="442"/>
      <c r="H56" s="442"/>
    </row>
    <row r="57" spans="1:10" ht="15" x14ac:dyDescent="0.25">
      <c r="B57" s="62"/>
      <c r="C57" s="467"/>
      <c r="D57" s="467"/>
      <c r="E57" s="467"/>
      <c r="F57" s="467"/>
      <c r="G57" s="467"/>
      <c r="H57" s="467"/>
    </row>
    <row r="58" spans="1:10" ht="15" x14ac:dyDescent="0.25">
      <c r="B58" s="62"/>
      <c r="C58" s="467"/>
      <c r="D58" s="467"/>
      <c r="E58" s="467"/>
      <c r="F58" s="467"/>
      <c r="G58" s="467"/>
      <c r="H58" s="467"/>
    </row>
    <row r="59" spans="1:10" ht="15.75" x14ac:dyDescent="0.25">
      <c r="B59" s="63"/>
      <c r="C59" s="467"/>
      <c r="D59" s="467"/>
      <c r="E59" s="467"/>
      <c r="F59" s="467"/>
      <c r="G59" s="467"/>
      <c r="H59" s="467"/>
    </row>
    <row r="60" spans="1:10" ht="15" x14ac:dyDescent="0.25">
      <c r="C60" s="467"/>
      <c r="D60" s="467"/>
      <c r="E60" s="467"/>
      <c r="F60" s="467"/>
      <c r="G60" s="467"/>
      <c r="H60" s="467"/>
    </row>
    <row r="61" spans="1:10" ht="15" x14ac:dyDescent="0.25">
      <c r="B61" s="62"/>
    </row>
    <row r="62" spans="1:10" ht="15" x14ac:dyDescent="0.25">
      <c r="B62" s="62"/>
    </row>
  </sheetData>
  <sheetProtection algorithmName="SHA-512" hashValue="6jLYBI7sW21eBNATFQ+YBv6ADsRRh+P56CMwzHU13YEY0N+1EhHDaSF+lY6l0VMzojZEznUXzL4GA5Mvb7KfFA==" saltValue="4Qy2rAo+K1Pnux5E/Gm0Iw==" spinCount="100000" sheet="1" selectLockedCells="1"/>
  <mergeCells count="22">
    <mergeCell ref="A5:H5"/>
    <mergeCell ref="A1:H1"/>
    <mergeCell ref="A2:H2"/>
    <mergeCell ref="A3:H3"/>
    <mergeCell ref="A4:D4"/>
    <mergeCell ref="E4:H4"/>
    <mergeCell ref="A53:H53"/>
    <mergeCell ref="A36:E36"/>
    <mergeCell ref="A42:E42"/>
    <mergeCell ref="A44:H44"/>
    <mergeCell ref="A45:H45"/>
    <mergeCell ref="D47:G47"/>
    <mergeCell ref="D50:H50"/>
    <mergeCell ref="C51:E51"/>
    <mergeCell ref="A52:H52"/>
    <mergeCell ref="C60:H60"/>
    <mergeCell ref="B54:H54"/>
    <mergeCell ref="A55:H55"/>
    <mergeCell ref="A56:H56"/>
    <mergeCell ref="C57:H57"/>
    <mergeCell ref="C58:H58"/>
    <mergeCell ref="C59:H59"/>
  </mergeCells>
  <printOptions horizontalCentered="1"/>
  <pageMargins left="0.70866141732283472" right="0.70866141732283472" top="0.31496062992125984" bottom="0.31496062992125984" header="0" footer="0"/>
  <pageSetup paperSize="9" scale="71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6</xdr:col>
                    <xdr:colOff>571500</xdr:colOff>
                    <xdr:row>47</xdr:row>
                    <xdr:rowOff>114300</xdr:rowOff>
                  </from>
                  <to>
                    <xdr:col>7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733425</xdr:colOff>
                    <xdr:row>47</xdr:row>
                    <xdr:rowOff>85725</xdr:rowOff>
                  </from>
                  <to>
                    <xdr:col>7</xdr:col>
                    <xdr:colOff>990600</xdr:colOff>
                    <xdr:row>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1.85546875" style="129" customWidth="1"/>
    <col min="2" max="2" width="50.140625" style="86" customWidth="1"/>
    <col min="3" max="3" width="9.42578125" style="129" customWidth="1"/>
    <col min="4" max="4" width="6.42578125" style="129" customWidth="1"/>
    <col min="5" max="5" width="8.7109375" style="129" customWidth="1"/>
    <col min="6" max="6" width="0.7109375" customWidth="1"/>
    <col min="7" max="7" width="10.42578125" customWidth="1"/>
    <col min="8" max="8" width="13.140625" style="7" customWidth="1"/>
  </cols>
  <sheetData>
    <row r="1" spans="1:9" s="2" customFormat="1" ht="22.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9" s="2" customFormat="1" ht="12.75" customHeight="1" x14ac:dyDescent="0.25">
      <c r="A2" s="434" t="s">
        <v>192</v>
      </c>
      <c r="B2" s="434"/>
      <c r="C2" s="434"/>
      <c r="D2" s="434"/>
      <c r="E2" s="434"/>
      <c r="F2" s="434"/>
      <c r="G2" s="434"/>
      <c r="H2" s="434"/>
    </row>
    <row r="3" spans="1:9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9" s="2" customFormat="1" ht="27.75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9" s="9" customFormat="1" ht="3.7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9" s="2" customFormat="1" ht="30" x14ac:dyDescent="0.25">
      <c r="A6" s="27" t="s">
        <v>14</v>
      </c>
      <c r="B6" s="70" t="s">
        <v>1</v>
      </c>
      <c r="C6" s="27" t="s">
        <v>2</v>
      </c>
      <c r="D6" s="71" t="s">
        <v>19</v>
      </c>
      <c r="E6" s="72" t="s">
        <v>20</v>
      </c>
      <c r="F6" s="68"/>
      <c r="G6" s="27" t="s">
        <v>22</v>
      </c>
      <c r="H6" s="21" t="s">
        <v>20</v>
      </c>
    </row>
    <row r="7" spans="1:9" s="78" customFormat="1" ht="21.75" customHeight="1" x14ac:dyDescent="0.25">
      <c r="A7" s="80" t="str">
        <f>'ProductCode$'!B48</f>
        <v>SPCLHB</v>
      </c>
      <c r="B7" s="100" t="str">
        <f>VLOOKUP(A7,'ProductCode$'!B2:D193,3,FALSE)</f>
        <v>HB Pencils (Staedtler brand)</v>
      </c>
      <c r="C7" s="103">
        <f>VLOOKUP(A7,'ProductCode$'!B2:U193,4,FALSE)</f>
        <v>0.4</v>
      </c>
      <c r="D7" s="36">
        <v>2</v>
      </c>
      <c r="E7" s="73">
        <f t="shared" ref="E7:E23" si="0">C7*D7</f>
        <v>0.8</v>
      </c>
      <c r="F7" s="74"/>
      <c r="G7" s="114"/>
      <c r="H7" s="75">
        <f t="shared" ref="H7:H23" si="1">G7*C7</f>
        <v>0</v>
      </c>
      <c r="I7" s="79"/>
    </row>
    <row r="8" spans="1:9" s="78" customFormat="1" ht="21.75" customHeight="1" x14ac:dyDescent="0.25">
      <c r="A8" s="80" t="str">
        <f>'ProductCode$'!B49</f>
        <v>SPCL2B</v>
      </c>
      <c r="B8" s="100" t="str">
        <f>VLOOKUP(A8,'ProductCode$'!B2:D193,3,FALSE)</f>
        <v>2B Pencils</v>
      </c>
      <c r="C8" s="103">
        <f>VLOOKUP(A8,'ProductCode$'!B2:U193,4,FALSE)</f>
        <v>0.4</v>
      </c>
      <c r="D8" s="36">
        <v>2</v>
      </c>
      <c r="E8" s="73">
        <f t="shared" si="0"/>
        <v>0.8</v>
      </c>
      <c r="F8" s="74"/>
      <c r="G8" s="114"/>
      <c r="H8" s="75">
        <f t="shared" si="1"/>
        <v>0</v>
      </c>
      <c r="I8" s="79"/>
    </row>
    <row r="9" spans="1:9" s="78" customFormat="1" ht="21.75" customHeight="1" x14ac:dyDescent="0.25">
      <c r="A9" s="80" t="str">
        <f>'ProductCode$'!B43</f>
        <v>SPCLCLR12</v>
      </c>
      <c r="B9" s="100" t="str">
        <f>VLOOKUP(A9,'ProductCode$'!B2:D193,3,FALSE)</f>
        <v>Coloured Pencils (Pack 12) Staedtler Norris brand</v>
      </c>
      <c r="C9" s="103">
        <f>VLOOKUP(A9,'ProductCode$'!B2:U193,4,FALSE)</f>
        <v>4.8</v>
      </c>
      <c r="D9" s="36">
        <v>1</v>
      </c>
      <c r="E9" s="73">
        <f>C9*D9</f>
        <v>4.8</v>
      </c>
      <c r="F9" s="74"/>
      <c r="G9" s="114"/>
      <c r="H9" s="75">
        <f>G9*C9</f>
        <v>0</v>
      </c>
      <c r="I9" s="79"/>
    </row>
    <row r="10" spans="1:9" s="76" customFormat="1" ht="21.75" customHeight="1" x14ac:dyDescent="0.25">
      <c r="A10" s="36" t="str">
        <f>'ProductCode$'!B66</f>
        <v>SERSM</v>
      </c>
      <c r="B10" s="100" t="str">
        <f>VLOOKUP(A10,'ProductCode$'!B2:D193,3,FALSE)</f>
        <v>Eraser</v>
      </c>
      <c r="C10" s="103">
        <f>VLOOKUP(A10,'ProductCode$'!B2:U193,4,FALSE)</f>
        <v>0.35</v>
      </c>
      <c r="D10" s="36">
        <v>1</v>
      </c>
      <c r="E10" s="73">
        <f>C10*D10</f>
        <v>0.35</v>
      </c>
      <c r="F10" s="74"/>
      <c r="G10" s="114"/>
      <c r="H10" s="75">
        <f>G10*C10</f>
        <v>0</v>
      </c>
      <c r="I10" s="79"/>
    </row>
    <row r="11" spans="1:9" s="78" customFormat="1" ht="21.75" customHeight="1" x14ac:dyDescent="0.25">
      <c r="A11" s="36" t="str">
        <f>'ProductCode$'!B83</f>
        <v>SSHPR2HS</v>
      </c>
      <c r="B11" s="100" t="s">
        <v>67</v>
      </c>
      <c r="C11" s="103">
        <f>VLOOKUP(A11,'ProductCode$'!B2:U193,4,FALSE)</f>
        <v>1.5</v>
      </c>
      <c r="D11" s="36">
        <v>1</v>
      </c>
      <c r="E11" s="73">
        <f>C11*D11</f>
        <v>1.5</v>
      </c>
      <c r="F11" s="74"/>
      <c r="G11" s="114"/>
      <c r="H11" s="75">
        <f>G11*C11</f>
        <v>0</v>
      </c>
      <c r="I11" s="79"/>
    </row>
    <row r="12" spans="1:9" s="78" customFormat="1" ht="21.75" customHeight="1" x14ac:dyDescent="0.25">
      <c r="A12" s="80" t="str">
        <f>'ProductCode$'!B54</f>
        <v>SPENBLU</v>
      </c>
      <c r="B12" s="100" t="str">
        <f>VLOOKUP(A12,'ProductCode$'!B2:D193,3,FALSE)</f>
        <v>Blue Pen</v>
      </c>
      <c r="C12" s="103">
        <f>VLOOKUP(A12,'ProductCode$'!B2:U193,4,FALSE)</f>
        <v>0.5</v>
      </c>
      <c r="D12" s="36">
        <v>4</v>
      </c>
      <c r="E12" s="73">
        <f t="shared" si="0"/>
        <v>2</v>
      </c>
      <c r="F12" s="74"/>
      <c r="G12" s="114"/>
      <c r="H12" s="75">
        <f t="shared" si="1"/>
        <v>0</v>
      </c>
      <c r="I12" s="79"/>
    </row>
    <row r="13" spans="1:9" s="78" customFormat="1" ht="21.75" customHeight="1" x14ac:dyDescent="0.25">
      <c r="A13" s="80" t="str">
        <f>'ProductCode$'!B56</f>
        <v>SPENBLK</v>
      </c>
      <c r="B13" s="100" t="str">
        <f>VLOOKUP(A13,'ProductCode$'!B2:D193,3,FALSE)</f>
        <v>Black Pen</v>
      </c>
      <c r="C13" s="103">
        <f>VLOOKUP(A13,'ProductCode$'!B2:U193,4,FALSE)</f>
        <v>0.5</v>
      </c>
      <c r="D13" s="36">
        <v>4</v>
      </c>
      <c r="E13" s="73">
        <f t="shared" si="0"/>
        <v>2</v>
      </c>
      <c r="F13" s="74"/>
      <c r="G13" s="114"/>
      <c r="H13" s="75">
        <f t="shared" si="1"/>
        <v>0</v>
      </c>
      <c r="I13" s="79"/>
    </row>
    <row r="14" spans="1:9" s="78" customFormat="1" ht="21.75" customHeight="1" x14ac:dyDescent="0.25">
      <c r="A14" s="80" t="str">
        <f>'ProductCode$'!B55</f>
        <v>SPENRED</v>
      </c>
      <c r="B14" s="100" t="str">
        <f>VLOOKUP(A14,'ProductCode$'!B2:D193,3,FALSE)</f>
        <v>Red Pen</v>
      </c>
      <c r="C14" s="103">
        <f>VLOOKUP(A14,'ProductCode$'!B2:U193,4,FALSE)</f>
        <v>0.5</v>
      </c>
      <c r="D14" s="36">
        <v>2</v>
      </c>
      <c r="E14" s="73">
        <f t="shared" si="0"/>
        <v>1</v>
      </c>
      <c r="F14" s="74"/>
      <c r="G14" s="114"/>
      <c r="H14" s="75">
        <f t="shared" si="1"/>
        <v>0</v>
      </c>
      <c r="I14" s="79"/>
    </row>
    <row r="15" spans="1:9" s="78" customFormat="1" ht="21.75" customHeight="1" x14ac:dyDescent="0.25">
      <c r="A15" s="80" t="str">
        <f>'ProductCode$'!B58</f>
        <v>SHGHLT</v>
      </c>
      <c r="B15" s="100" t="str">
        <f>VLOOKUP(A15,'ProductCode$'!B2:D193,3,FALSE)</f>
        <v>Highlighter pens (different colours)</v>
      </c>
      <c r="C15" s="103">
        <f>VLOOKUP(A15,'ProductCode$'!B2:U193,4,FALSE)</f>
        <v>1.3</v>
      </c>
      <c r="D15" s="36">
        <v>2</v>
      </c>
      <c r="E15" s="73">
        <f t="shared" ref="E15" si="2">C15*D15</f>
        <v>2.6</v>
      </c>
      <c r="F15" s="74"/>
      <c r="G15" s="114"/>
      <c r="H15" s="75">
        <f t="shared" si="1"/>
        <v>0</v>
      </c>
      <c r="I15" s="79"/>
    </row>
    <row r="16" spans="1:9" s="76" customFormat="1" ht="21.75" customHeight="1" x14ac:dyDescent="0.25">
      <c r="A16" s="36" t="str">
        <f>'ProductCode$'!B75</f>
        <v>MRULP30</v>
      </c>
      <c r="B16" s="100" t="str">
        <f>VLOOKUP(A16,'ProductCode$'!B2:D193,3,FALSE)</f>
        <v xml:space="preserve">Plastic (not metal) Ruler 30cm - clear </v>
      </c>
      <c r="C16" s="103">
        <f>VLOOKUP(A16,'ProductCode$'!B2:U193,4,FALSE)</f>
        <v>0.5</v>
      </c>
      <c r="D16" s="36">
        <v>1</v>
      </c>
      <c r="E16" s="73">
        <f t="shared" si="0"/>
        <v>0.5</v>
      </c>
      <c r="F16" s="74"/>
      <c r="G16" s="114"/>
      <c r="H16" s="75">
        <f t="shared" si="1"/>
        <v>0</v>
      </c>
      <c r="I16" s="79"/>
    </row>
    <row r="17" spans="1:9" s="76" customFormat="1" ht="21.75" customHeight="1" x14ac:dyDescent="0.25">
      <c r="A17" s="36" t="str">
        <f>'ProductCode$'!B89</f>
        <v>SMTHPRT180</v>
      </c>
      <c r="B17" s="102" t="s">
        <v>59</v>
      </c>
      <c r="C17" s="103">
        <f>VLOOKUP(A17,'ProductCode$'!B2:U193,4,FALSE)</f>
        <v>0.8</v>
      </c>
      <c r="D17" s="36">
        <v>1</v>
      </c>
      <c r="E17" s="73">
        <f t="shared" si="0"/>
        <v>0.8</v>
      </c>
      <c r="F17" s="74"/>
      <c r="G17" s="114"/>
      <c r="H17" s="75">
        <f t="shared" si="1"/>
        <v>0</v>
      </c>
      <c r="I17" s="79"/>
    </row>
    <row r="18" spans="1:9" s="76" customFormat="1" ht="21.75" customHeight="1" x14ac:dyDescent="0.25">
      <c r="A18" s="36" t="str">
        <f>'ProductCode$'!B90</f>
        <v>SMTHCMP</v>
      </c>
      <c r="B18" s="89" t="s">
        <v>60</v>
      </c>
      <c r="C18" s="103">
        <f>VLOOKUP(A18,'ProductCode$'!B2:U193,4,FALSE)</f>
        <v>1.2</v>
      </c>
      <c r="D18" s="36">
        <v>1</v>
      </c>
      <c r="E18" s="73">
        <f t="shared" si="0"/>
        <v>1.2</v>
      </c>
      <c r="F18" s="74"/>
      <c r="G18" s="114"/>
      <c r="H18" s="75">
        <f t="shared" si="1"/>
        <v>0</v>
      </c>
      <c r="I18" s="79"/>
    </row>
    <row r="19" spans="1:9" s="78" customFormat="1" ht="21.75" customHeight="1" x14ac:dyDescent="0.25">
      <c r="A19" s="36" t="str">
        <f>'ProductCode$'!B28</f>
        <v>SBEBND64</v>
      </c>
      <c r="B19" s="100" t="str">
        <f>VLOOKUP(A19,'ProductCode$'!B2:D193,3,FALSE)</f>
        <v>A4 Binder Books lined (64 page)</v>
      </c>
      <c r="C19" s="103">
        <f>VLOOKUP(A19,'ProductCode$'!B2:U193,4,FALSE)</f>
        <v>1.2</v>
      </c>
      <c r="D19" s="36">
        <v>8</v>
      </c>
      <c r="E19" s="73">
        <f>C19*D19</f>
        <v>9.6</v>
      </c>
      <c r="F19" s="74"/>
      <c r="G19" s="114"/>
      <c r="H19" s="75">
        <f>G19*C19</f>
        <v>0</v>
      </c>
      <c r="I19" s="79"/>
    </row>
    <row r="20" spans="1:9" s="78" customFormat="1" ht="21.75" customHeight="1" x14ac:dyDescent="0.25">
      <c r="A20" s="36" t="str">
        <f>'ProductCode$'!B38</f>
        <v>SBA5NTE200</v>
      </c>
      <c r="B20" s="100" t="str">
        <f>VLOOKUP(A20,'ProductCode$'!B2:D193,3,FALSE)</f>
        <v>Notebook A5 Hard Cover 200 pg</v>
      </c>
      <c r="C20" s="103">
        <f>VLOOKUP(A20,'ProductCode$'!B2:U193,4,FALSE)</f>
        <v>3</v>
      </c>
      <c r="D20" s="36">
        <v>1</v>
      </c>
      <c r="E20" s="73">
        <f>C20*D20</f>
        <v>3</v>
      </c>
      <c r="F20" s="74"/>
      <c r="G20" s="114"/>
      <c r="H20" s="75">
        <f>G20*C20</f>
        <v>0</v>
      </c>
      <c r="I20" s="79"/>
    </row>
    <row r="21" spans="1:9" s="78" customFormat="1" ht="21.75" customHeight="1" x14ac:dyDescent="0.25">
      <c r="A21" s="36" t="str">
        <f>'ProductCode$'!B21</f>
        <v>SEB5QD96</v>
      </c>
      <c r="B21" s="100" t="str">
        <f>VLOOKUP(A21,'ProductCode$'!B3:D193,3,FALSE)</f>
        <v>5mm Grid A4 Graph book 96 pg</v>
      </c>
      <c r="C21" s="103">
        <f>VLOOKUP(A21,'ProductCode$'!B2:U193,4,FALSE)</f>
        <v>1.7</v>
      </c>
      <c r="D21" s="36">
        <v>4</v>
      </c>
      <c r="E21" s="73">
        <f>C21*D21</f>
        <v>6.8</v>
      </c>
      <c r="F21" s="74"/>
      <c r="G21" s="114"/>
      <c r="H21" s="75">
        <f>G21*C21</f>
        <v>0</v>
      </c>
      <c r="I21" s="79"/>
    </row>
    <row r="22" spans="1:9" s="78" customFormat="1" ht="21.75" customHeight="1" x14ac:dyDescent="0.25">
      <c r="A22" s="36" t="str">
        <f>'ProductCode$'!B37</f>
        <v>SBA5NTE200</v>
      </c>
      <c r="B22" s="100" t="str">
        <f>VLOOKUP(A22,'ProductCode$'!B9:D193,3,FALSE)</f>
        <v>Notebook A5 Hard Cover 200 pg</v>
      </c>
      <c r="C22" s="103">
        <f>VLOOKUP(A22,'ProductCode$'!B2:U193,4,FALSE)</f>
        <v>3</v>
      </c>
      <c r="D22" s="36">
        <v>1</v>
      </c>
      <c r="E22" s="73">
        <f>C22*D22</f>
        <v>3</v>
      </c>
      <c r="F22" s="74"/>
      <c r="G22" s="114"/>
      <c r="H22" s="75">
        <f>G22*C22</f>
        <v>0</v>
      </c>
      <c r="I22" s="79"/>
    </row>
    <row r="23" spans="1:9" s="76" customFormat="1" ht="21.75" customHeight="1" x14ac:dyDescent="0.25">
      <c r="A23" s="36" t="str">
        <f>'ProductCode$'!B104</f>
        <v>SUSB16GB</v>
      </c>
      <c r="B23" s="100" t="str">
        <f>VLOOKUP(A23,'ProductCode$'!B2:D193,3,FALSE)</f>
        <v>USB stick (Retractable or Flip Top) 8+GB</v>
      </c>
      <c r="C23" s="103">
        <f>VLOOKUP(A23,'ProductCode$'!B2:U193,4,FALSE)</f>
        <v>9.5</v>
      </c>
      <c r="D23" s="36">
        <v>1</v>
      </c>
      <c r="E23" s="73">
        <f t="shared" si="0"/>
        <v>9.5</v>
      </c>
      <c r="F23" s="74"/>
      <c r="G23" s="114"/>
      <c r="H23" s="75">
        <f t="shared" si="1"/>
        <v>0</v>
      </c>
      <c r="I23" s="79"/>
    </row>
    <row r="24" spans="1:9" s="78" customFormat="1" ht="5.25" customHeight="1" x14ac:dyDescent="0.25">
      <c r="A24" s="135"/>
      <c r="B24" s="136"/>
      <c r="C24" s="143"/>
      <c r="D24" s="137"/>
      <c r="E24" s="144"/>
      <c r="F24" s="74"/>
      <c r="G24" s="139"/>
      <c r="H24" s="140"/>
    </row>
    <row r="25" spans="1:9" s="78" customFormat="1" ht="23.25" customHeight="1" x14ac:dyDescent="0.25">
      <c r="A25" s="427"/>
      <c r="B25" s="136"/>
      <c r="C25" s="414" t="s">
        <v>331</v>
      </c>
      <c r="D25" s="420"/>
      <c r="E25" s="421">
        <f>SUM(E7:E23)</f>
        <v>50.25</v>
      </c>
      <c r="F25" s="74"/>
      <c r="G25" s="145" t="s">
        <v>24</v>
      </c>
      <c r="H25" s="146">
        <f>SUM(H7:H24)</f>
        <v>0</v>
      </c>
    </row>
    <row r="26" spans="1:9" s="78" customFormat="1" ht="6.75" customHeight="1" x14ac:dyDescent="0.25">
      <c r="A26" s="154"/>
      <c r="B26" s="155"/>
      <c r="C26" s="156"/>
      <c r="D26" s="157"/>
      <c r="E26" s="150"/>
      <c r="F26" s="148"/>
      <c r="G26" s="149"/>
      <c r="H26" s="150"/>
    </row>
    <row r="27" spans="1:9" s="78" customFormat="1" ht="14.25" customHeight="1" x14ac:dyDescent="0.25">
      <c r="A27" s="464" t="s">
        <v>26</v>
      </c>
      <c r="B27" s="465"/>
      <c r="C27" s="465"/>
      <c r="D27" s="465"/>
      <c r="E27" s="466"/>
      <c r="F27" s="151"/>
      <c r="G27" s="152"/>
      <c r="H27" s="153"/>
    </row>
    <row r="28" spans="1:9" s="78" customFormat="1" ht="21.75" customHeight="1" x14ac:dyDescent="0.25">
      <c r="A28" s="80" t="str">
        <f>'ProductCode$'!B33</f>
        <v>SBART60</v>
      </c>
      <c r="B28" s="100" t="str">
        <f>VLOOKUP(A28,'ProductCode$'!B2:D193,3,FALSE)</f>
        <v>A4 Visual Art Diary</v>
      </c>
      <c r="C28" s="103">
        <f>VLOOKUP(A28,'ProductCode$'!B2:U193,4,FALSE)</f>
        <v>6.75</v>
      </c>
      <c r="D28" s="36">
        <v>1</v>
      </c>
      <c r="E28" s="73">
        <f>C28*D28</f>
        <v>6.75</v>
      </c>
      <c r="F28" s="74"/>
      <c r="G28" s="114"/>
      <c r="H28" s="75">
        <f>G28*C28</f>
        <v>0</v>
      </c>
    </row>
    <row r="29" spans="1:9" s="78" customFormat="1" ht="21.75" customHeight="1" x14ac:dyDescent="0.25">
      <c r="A29" s="80" t="str">
        <f>'ProductCode$'!B61</f>
        <v>SPCLARTHB</v>
      </c>
      <c r="B29" s="100" t="str">
        <f>VLOOKUP(A29,'ProductCode$'!B2:D193,3,FALSE)</f>
        <v>Lead pencil HB - Art</v>
      </c>
      <c r="C29" s="103">
        <f>VLOOKUP(A29,'ProductCode$'!B2:U193,4,FALSE)</f>
        <v>0.8</v>
      </c>
      <c r="D29" s="36">
        <v>2</v>
      </c>
      <c r="E29" s="73">
        <f t="shared" ref="E29:E32" si="3">C29*D29</f>
        <v>1.6</v>
      </c>
      <c r="F29" s="74"/>
      <c r="G29" s="114"/>
      <c r="H29" s="75">
        <f t="shared" ref="H29:H32" si="4">G29*C29</f>
        <v>0</v>
      </c>
    </row>
    <row r="30" spans="1:9" s="78" customFormat="1" ht="21.75" customHeight="1" x14ac:dyDescent="0.25">
      <c r="A30" s="80" t="str">
        <f>'ProductCode$'!B62</f>
        <v>SPCLART2B</v>
      </c>
      <c r="B30" s="100" t="str">
        <f>VLOOKUP(A30,'ProductCode$'!B2:D193,3,FALSE)</f>
        <v>Lead pencil 2B - Art</v>
      </c>
      <c r="C30" s="103">
        <f>VLOOKUP(A30,'ProductCode$'!B2:U193,4,FALSE)</f>
        <v>0.8</v>
      </c>
      <c r="D30" s="36">
        <v>2</v>
      </c>
      <c r="E30" s="73">
        <f t="shared" si="3"/>
        <v>1.6</v>
      </c>
      <c r="F30" s="74"/>
      <c r="G30" s="114"/>
      <c r="H30" s="75">
        <f t="shared" si="4"/>
        <v>0</v>
      </c>
    </row>
    <row r="31" spans="1:9" s="78" customFormat="1" ht="21.75" customHeight="1" x14ac:dyDescent="0.25">
      <c r="A31" s="80" t="str">
        <f>'ProductCode$'!B60</f>
        <v>SPCLART4B</v>
      </c>
      <c r="B31" s="100" t="str">
        <f>VLOOKUP(A31,'ProductCode$'!B2:D193,3,FALSE)</f>
        <v>Lead pencil 4B - Art</v>
      </c>
      <c r="C31" s="103">
        <f>VLOOKUP(A31,'ProductCode$'!B2:U193,4,FALSE)</f>
        <v>0.8</v>
      </c>
      <c r="D31" s="36">
        <v>1</v>
      </c>
      <c r="E31" s="73">
        <f t="shared" si="3"/>
        <v>0.8</v>
      </c>
      <c r="F31" s="74"/>
      <c r="G31" s="114"/>
      <c r="H31" s="75">
        <f t="shared" si="4"/>
        <v>0</v>
      </c>
    </row>
    <row r="32" spans="1:9" s="78" customFormat="1" ht="21.75" customHeight="1" x14ac:dyDescent="0.25">
      <c r="A32" s="80" t="str">
        <f>'ProductCode$'!B59</f>
        <v>SPCLART6B</v>
      </c>
      <c r="B32" s="100" t="str">
        <f>VLOOKUP(A32,'ProductCode$'!B2:D193,3,FALSE)</f>
        <v>Lead pencil 6B - Art</v>
      </c>
      <c r="C32" s="103">
        <f>VLOOKUP(A32,'ProductCode$'!B2:U193,4,FALSE)</f>
        <v>0.8</v>
      </c>
      <c r="D32" s="36">
        <v>1</v>
      </c>
      <c r="E32" s="73">
        <f t="shared" si="3"/>
        <v>0.8</v>
      </c>
      <c r="F32" s="74"/>
      <c r="G32" s="114"/>
      <c r="H32" s="75">
        <f t="shared" si="4"/>
        <v>0</v>
      </c>
    </row>
    <row r="33" spans="1:9" s="78" customFormat="1" ht="21.75" customHeight="1" x14ac:dyDescent="0.25">
      <c r="A33" s="36" t="str">
        <f>'ProductCode$'!B63</f>
        <v>SPENPSBLK</v>
      </c>
      <c r="B33" s="100" t="str">
        <f>VLOOKUP(A33,'ProductCode$'!B2:D193,3,FALSE)</f>
        <v>Fine point black pen - Art</v>
      </c>
      <c r="C33" s="103">
        <f>VLOOKUP(A33,'ProductCode$'!B2:U193,4,FALSE)</f>
        <v>2.2999999999999998</v>
      </c>
      <c r="D33" s="36">
        <v>1</v>
      </c>
      <c r="E33" s="73">
        <f>C33*D33</f>
        <v>2.2999999999999998</v>
      </c>
      <c r="F33" s="74"/>
      <c r="G33" s="114"/>
      <c r="H33" s="75">
        <f>G33*C33</f>
        <v>0</v>
      </c>
    </row>
    <row r="34" spans="1:9" s="78" customFormat="1" ht="21.75" customHeight="1" x14ac:dyDescent="0.25">
      <c r="A34" s="36" t="str">
        <f>'ProductCode$'!B27</f>
        <v>SBMSC64</v>
      </c>
      <c r="B34" s="100" t="str">
        <f>VLOOKUP(A34,'ProductCode$'!B2:D193,3,FALSE)</f>
        <v>Exercise Book w/ manuscript - Music 48 page - A4</v>
      </c>
      <c r="C34" s="103">
        <f>VLOOKUP(A34,'ProductCode$'!B2:U193,4,FALSE)</f>
        <v>2</v>
      </c>
      <c r="D34" s="36">
        <v>1</v>
      </c>
      <c r="E34" s="73">
        <f t="shared" ref="E34" si="5">C34*D34</f>
        <v>2</v>
      </c>
      <c r="F34" s="74"/>
      <c r="G34" s="114"/>
      <c r="H34" s="75">
        <f t="shared" ref="H34" si="6">G34*C34</f>
        <v>0</v>
      </c>
    </row>
    <row r="35" spans="1:9" s="78" customFormat="1" ht="21.75" customHeight="1" x14ac:dyDescent="0.25">
      <c r="A35" s="36" t="str">
        <f>'ProductCode$'!B34</f>
        <v>SDSFLD20G</v>
      </c>
      <c r="B35" s="100" t="s">
        <v>66</v>
      </c>
      <c r="C35" s="103">
        <f>VLOOKUP(A35,'ProductCode$'!B2:U193,4,FALSE)</f>
        <v>2.2000000000000002</v>
      </c>
      <c r="D35" s="36">
        <v>1</v>
      </c>
      <c r="E35" s="73">
        <f t="shared" ref="E35:E40" si="7">C35*D35</f>
        <v>2.2000000000000002</v>
      </c>
      <c r="F35" s="74"/>
      <c r="G35" s="114"/>
      <c r="H35" s="75">
        <f t="shared" ref="H35:H40" si="8">G35*C35</f>
        <v>0</v>
      </c>
    </row>
    <row r="36" spans="1:9" s="78" customFormat="1" ht="21.75" customHeight="1" x14ac:dyDescent="0.25">
      <c r="A36" s="36" t="str">
        <f>'ProductCode$'!B107</f>
        <v>MSFTYGL</v>
      </c>
      <c r="B36" s="100" t="str">
        <f>VLOOKUP(A36,'ProductCode$'!B2:D193,3,FALSE)</f>
        <v>Clear Safety Glasses</v>
      </c>
      <c r="C36" s="103">
        <f>VLOOKUP(A36,'ProductCode$'!B2:U193,4,FALSE)</f>
        <v>2.8</v>
      </c>
      <c r="D36" s="36">
        <v>1</v>
      </c>
      <c r="E36" s="73">
        <f t="shared" si="7"/>
        <v>2.8</v>
      </c>
      <c r="F36" s="74"/>
      <c r="G36" s="114"/>
      <c r="H36" s="75">
        <f t="shared" si="8"/>
        <v>0</v>
      </c>
    </row>
    <row r="37" spans="1:9" s="78" customFormat="1" ht="21.75" customHeight="1" x14ac:dyDescent="0.25">
      <c r="A37" s="80" t="str">
        <f>'ProductCode$'!B105</f>
        <v>SCTI30XB</v>
      </c>
      <c r="B37" s="100" t="str">
        <f>VLOOKUP(A37,'ProductCode$'!B2:D193,3,FALSE)</f>
        <v>Scientific Calculator TI-30XB</v>
      </c>
      <c r="C37" s="103">
        <f>VLOOKUP(A37,'ProductCode$'!B2:U193,4,FALSE)</f>
        <v>33.5</v>
      </c>
      <c r="D37" s="36">
        <v>1</v>
      </c>
      <c r="E37" s="73">
        <f t="shared" si="7"/>
        <v>33.5</v>
      </c>
      <c r="F37" s="74"/>
      <c r="G37" s="114"/>
      <c r="H37" s="75">
        <f t="shared" si="8"/>
        <v>0</v>
      </c>
      <c r="I37" s="79"/>
    </row>
    <row r="38" spans="1:9" s="78" customFormat="1" ht="21.75" customHeight="1" x14ac:dyDescent="0.25">
      <c r="A38" s="80" t="str">
        <f>'ProductCode$'!B29</f>
        <v>SBZA4ZIPBND</v>
      </c>
      <c r="B38" s="100" t="str">
        <f>VLOOKUP(A38,'ProductCode$'!B2:D193,3,FALSE)</f>
        <v>A4 Zipper Binder</v>
      </c>
      <c r="C38" s="103">
        <f>VLOOKUP(A38,'ProductCode$'!B2:U193,4,FALSE)</f>
        <v>8</v>
      </c>
      <c r="D38" s="36">
        <v>1</v>
      </c>
      <c r="E38" s="73">
        <f t="shared" si="7"/>
        <v>8</v>
      </c>
      <c r="F38" s="74"/>
      <c r="G38" s="114"/>
      <c r="H38" s="75">
        <f t="shared" si="8"/>
        <v>0</v>
      </c>
      <c r="I38" s="79"/>
    </row>
    <row r="39" spans="1:9" s="78" customFormat="1" ht="21.75" customHeight="1" x14ac:dyDescent="0.25">
      <c r="A39" s="80" t="str">
        <f>'ProductCode$'!B7</f>
        <v>SPCLCSCLR</v>
      </c>
      <c r="B39" s="100" t="str">
        <f>VLOOKUP(A39,'ProductCode$'!B2:D193,3,FALSE)</f>
        <v>Pencil Case Clear</v>
      </c>
      <c r="C39" s="103">
        <f>VLOOKUP(A39,'ProductCode$'!B2:U193,4,FALSE)</f>
        <v>3.5</v>
      </c>
      <c r="D39" s="36">
        <v>1</v>
      </c>
      <c r="E39" s="73">
        <f t="shared" si="7"/>
        <v>3.5</v>
      </c>
      <c r="F39" s="74"/>
      <c r="G39" s="114"/>
      <c r="H39" s="75">
        <f t="shared" si="8"/>
        <v>0</v>
      </c>
      <c r="I39" s="79"/>
    </row>
    <row r="40" spans="1:9" s="78" customFormat="1" ht="30.75" customHeight="1" x14ac:dyDescent="0.25">
      <c r="A40" s="80" t="str">
        <f>'ProductCode$'!B102</f>
        <v>SPADCMB</v>
      </c>
      <c r="B40" s="170" t="str">
        <f>VLOOKUP(A40,'ProductCode$'!B2:D193,3,FALSE)</f>
        <v>Padlock for School Locker (Lockwood 4 Combination 40mm Brass Padlock)</v>
      </c>
      <c r="C40" s="103">
        <f>VLOOKUP(A40,'ProductCode$'!B2:U193,4,FALSE)</f>
        <v>25</v>
      </c>
      <c r="D40" s="36">
        <v>1</v>
      </c>
      <c r="E40" s="73">
        <f t="shared" si="7"/>
        <v>25</v>
      </c>
      <c r="F40" s="74"/>
      <c r="G40" s="114"/>
      <c r="H40" s="75">
        <f t="shared" si="8"/>
        <v>0</v>
      </c>
    </row>
    <row r="41" spans="1:9" ht="5.25" customHeight="1" x14ac:dyDescent="0.25">
      <c r="A41" s="23"/>
      <c r="B41" s="38"/>
      <c r="C41" s="39"/>
      <c r="D41" s="40"/>
      <c r="E41" s="44"/>
      <c r="F41" s="14"/>
      <c r="G41" s="28"/>
      <c r="H41" s="22"/>
    </row>
    <row r="42" spans="1:9" ht="20.25" customHeight="1" x14ac:dyDescent="0.25">
      <c r="A42" s="425" t="s">
        <v>112</v>
      </c>
      <c r="B42" s="405"/>
      <c r="C42" s="405"/>
      <c r="D42" s="405"/>
      <c r="E42" s="426" t="s">
        <v>27</v>
      </c>
      <c r="F42" s="15"/>
      <c r="G42" s="48" t="s">
        <v>24</v>
      </c>
      <c r="H42" s="54">
        <f>SUM(H28:H41)</f>
        <v>0</v>
      </c>
    </row>
    <row r="43" spans="1:9" ht="3.75" customHeight="1" x14ac:dyDescent="0.25">
      <c r="A43" s="23"/>
      <c r="B43" s="38"/>
      <c r="C43" s="39"/>
      <c r="D43" s="40"/>
      <c r="E43" s="44"/>
      <c r="F43" s="15"/>
      <c r="G43" s="15"/>
      <c r="H43" s="22"/>
    </row>
    <row r="44" spans="1:9" ht="6" customHeight="1" x14ac:dyDescent="0.25">
      <c r="A44" s="23"/>
      <c r="B44" s="38"/>
      <c r="C44" s="43"/>
      <c r="D44" s="43"/>
      <c r="E44" s="24"/>
      <c r="F44" s="66"/>
      <c r="G44" s="50"/>
      <c r="H44" s="81"/>
    </row>
    <row r="45" spans="1:9" ht="18.75" customHeight="1" x14ac:dyDescent="0.25">
      <c r="A45" s="450" t="s">
        <v>329</v>
      </c>
      <c r="B45" s="451"/>
      <c r="C45" s="451"/>
      <c r="D45" s="451"/>
      <c r="E45" s="452"/>
      <c r="F45" s="67"/>
      <c r="G45" s="409"/>
      <c r="H45" s="410">
        <f>SUM(H25,H42)</f>
        <v>0</v>
      </c>
    </row>
    <row r="46" spans="1:9" ht="6.75" customHeight="1" x14ac:dyDescent="0.25">
      <c r="E46" s="7"/>
      <c r="F46" s="6"/>
      <c r="G46" s="129"/>
    </row>
    <row r="47" spans="1:9" s="97" customFormat="1" ht="22.5" customHeight="1" x14ac:dyDescent="0.25">
      <c r="A47" s="437" t="s">
        <v>332</v>
      </c>
      <c r="B47" s="437"/>
      <c r="C47" s="437"/>
      <c r="D47" s="437"/>
      <c r="E47" s="437"/>
      <c r="F47" s="437"/>
      <c r="G47" s="437"/>
      <c r="H47" s="437"/>
    </row>
    <row r="48" spans="1:9" s="108" customFormat="1" ht="24.75" customHeight="1" x14ac:dyDescent="0.25">
      <c r="A48" s="438" t="s">
        <v>334</v>
      </c>
      <c r="B48" s="439"/>
      <c r="C48" s="439"/>
      <c r="D48" s="439"/>
      <c r="E48" s="439"/>
      <c r="F48" s="439"/>
      <c r="G48" s="439"/>
      <c r="H48" s="440"/>
    </row>
    <row r="49" spans="1:8" ht="12" customHeight="1" x14ac:dyDescent="0.25">
      <c r="E49" s="7"/>
      <c r="F49" s="6"/>
      <c r="G49" s="129"/>
    </row>
    <row r="50" spans="1:8" ht="27" customHeight="1" x14ac:dyDescent="0.25">
      <c r="B50" s="94"/>
      <c r="D50" s="441" t="s">
        <v>333</v>
      </c>
      <c r="E50" s="441"/>
      <c r="F50" s="441"/>
      <c r="G50" s="441"/>
      <c r="H50" s="422">
        <f>H45</f>
        <v>0</v>
      </c>
    </row>
    <row r="51" spans="1:8" ht="21" customHeight="1" x14ac:dyDescent="0.25">
      <c r="A51" s="115"/>
      <c r="B51" s="204" t="s">
        <v>86</v>
      </c>
      <c r="C51" s="20"/>
      <c r="E51" s="208" t="s">
        <v>150</v>
      </c>
      <c r="G51" s="207" t="s">
        <v>149</v>
      </c>
      <c r="H51" s="207" t="s">
        <v>151</v>
      </c>
    </row>
    <row r="52" spans="1:8" ht="6.75" customHeight="1" x14ac:dyDescent="0.25">
      <c r="C52" s="3"/>
      <c r="D52" s="3"/>
      <c r="E52" s="3"/>
      <c r="F52" s="3"/>
      <c r="G52" s="3"/>
    </row>
    <row r="53" spans="1:8" ht="26.25" customHeight="1" x14ac:dyDescent="0.25">
      <c r="A53" s="106" t="s">
        <v>32</v>
      </c>
      <c r="B53" s="94"/>
      <c r="C53" s="3" t="s">
        <v>33</v>
      </c>
      <c r="D53" s="443"/>
      <c r="E53" s="443"/>
      <c r="F53" s="443"/>
      <c r="G53" s="443"/>
      <c r="H53" s="443"/>
    </row>
    <row r="54" spans="1:8" ht="7.5" customHeight="1" x14ac:dyDescent="0.25">
      <c r="C54" s="434"/>
      <c r="D54" s="434"/>
      <c r="E54" s="434"/>
      <c r="F54" s="6"/>
      <c r="G54" s="129"/>
    </row>
    <row r="55" spans="1:8" s="97" customFormat="1" ht="31.5" customHeight="1" x14ac:dyDescent="0.25">
      <c r="A55" s="444" t="s">
        <v>328</v>
      </c>
      <c r="B55" s="444"/>
      <c r="C55" s="444"/>
      <c r="D55" s="444"/>
      <c r="E55" s="444"/>
      <c r="F55" s="444"/>
      <c r="G55" s="444"/>
      <c r="H55" s="444"/>
    </row>
    <row r="56" spans="1:8" ht="4.5" customHeight="1" x14ac:dyDescent="0.25">
      <c r="A56" s="473"/>
      <c r="B56" s="473"/>
      <c r="C56" s="473"/>
      <c r="D56" s="473"/>
      <c r="E56" s="473"/>
      <c r="F56" s="473"/>
      <c r="G56" s="473"/>
      <c r="H56" s="473"/>
    </row>
    <row r="57" spans="1:8" ht="29.25" customHeight="1" x14ac:dyDescent="0.25">
      <c r="A57" s="442" t="s">
        <v>79</v>
      </c>
      <c r="B57" s="442"/>
      <c r="C57" s="442"/>
      <c r="D57" s="442"/>
      <c r="E57" s="442"/>
      <c r="F57" s="442"/>
      <c r="G57" s="442"/>
      <c r="H57" s="442"/>
    </row>
  </sheetData>
  <sheetProtection algorithmName="SHA-512" hashValue="mxqzy0uasPpn7cLI5cw0cv37oM8hxGgvJnEG+PAVZ2xaBugGqR4fcSCYDkvFbFxvmQyTez0q5UrEPvOtYIbCfA==" saltValue="HwGDCXVJqjhSqOo5OhvEbA==" spinCount="100000" sheet="1" selectLockedCells="1"/>
  <mergeCells count="16">
    <mergeCell ref="A5:H5"/>
    <mergeCell ref="A1:H1"/>
    <mergeCell ref="A2:H2"/>
    <mergeCell ref="A3:H3"/>
    <mergeCell ref="A4:D4"/>
    <mergeCell ref="E4:H4"/>
    <mergeCell ref="A57:H57"/>
    <mergeCell ref="A56:H56"/>
    <mergeCell ref="A27:E27"/>
    <mergeCell ref="A45:E45"/>
    <mergeCell ref="A47:H47"/>
    <mergeCell ref="A48:H48"/>
    <mergeCell ref="D50:G50"/>
    <mergeCell ref="D53:H53"/>
    <mergeCell ref="C54:E54"/>
    <mergeCell ref="A55:H55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72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6</xdr:col>
                    <xdr:colOff>523875</xdr:colOff>
                    <xdr:row>50</xdr:row>
                    <xdr:rowOff>66675</xdr:rowOff>
                  </from>
                  <to>
                    <xdr:col>6</xdr:col>
                    <xdr:colOff>723900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50</xdr:row>
                    <xdr:rowOff>47625</xdr:rowOff>
                  </from>
                  <to>
                    <xdr:col>8</xdr:col>
                    <xdr:colOff>9525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2.140625" style="129" customWidth="1"/>
    <col min="2" max="2" width="48.42578125" style="86" customWidth="1"/>
    <col min="3" max="3" width="10.5703125" style="129" customWidth="1"/>
    <col min="4" max="4" width="6.42578125" style="129" customWidth="1"/>
    <col min="5" max="5" width="10" style="129" customWidth="1"/>
    <col min="6" max="6" width="0.7109375" customWidth="1"/>
    <col min="7" max="7" width="10.140625" customWidth="1"/>
    <col min="8" max="8" width="12.85546875" style="7" customWidth="1"/>
  </cols>
  <sheetData>
    <row r="1" spans="1:8" s="2" customFormat="1" ht="2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8" s="2" customFormat="1" ht="15" x14ac:dyDescent="0.25">
      <c r="A2" s="434" t="s">
        <v>193</v>
      </c>
      <c r="B2" s="434"/>
      <c r="C2" s="434"/>
      <c r="D2" s="434"/>
      <c r="E2" s="434"/>
      <c r="F2" s="434"/>
      <c r="G2" s="434"/>
      <c r="H2" s="434"/>
    </row>
    <row r="3" spans="1:8" s="2" customFormat="1" ht="15" x14ac:dyDescent="0.25">
      <c r="A3" s="434"/>
      <c r="B3" s="434"/>
      <c r="C3" s="434"/>
      <c r="D3" s="434"/>
      <c r="E3" s="434"/>
      <c r="F3" s="434"/>
      <c r="G3" s="434"/>
      <c r="H3" s="434"/>
    </row>
    <row r="4" spans="1:8" s="2" customFormat="1" ht="27.75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8" s="9" customFormat="1" ht="7.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8" s="2" customFormat="1" ht="30" x14ac:dyDescent="0.25">
      <c r="A6" s="27" t="s">
        <v>14</v>
      </c>
      <c r="B6" s="70" t="s">
        <v>1</v>
      </c>
      <c r="C6" s="27" t="s">
        <v>2</v>
      </c>
      <c r="D6" s="71" t="s">
        <v>19</v>
      </c>
      <c r="E6" s="72" t="s">
        <v>20</v>
      </c>
      <c r="F6" s="68"/>
      <c r="G6" s="27" t="s">
        <v>22</v>
      </c>
      <c r="H6" s="21" t="s">
        <v>20</v>
      </c>
    </row>
    <row r="7" spans="1:8" s="78" customFormat="1" ht="20.25" customHeight="1" x14ac:dyDescent="0.25">
      <c r="A7" s="80" t="str">
        <f>'ProductCode$'!B48</f>
        <v>SPCLHB</v>
      </c>
      <c r="B7" s="100" t="str">
        <f>VLOOKUP(A7,'ProductCode$'!B2:D193,3,FALSE)</f>
        <v>HB Pencils (Staedtler brand)</v>
      </c>
      <c r="C7" s="103">
        <f>VLOOKUP(A7,'ProductCode$'!B2:U193,4,FALSE)</f>
        <v>0.4</v>
      </c>
      <c r="D7" s="36">
        <v>2</v>
      </c>
      <c r="E7" s="73">
        <f t="shared" ref="E7:E22" si="0">C7*D7</f>
        <v>0.8</v>
      </c>
      <c r="F7" s="74"/>
      <c r="G7" s="114"/>
      <c r="H7" s="75">
        <f t="shared" ref="H7:H22" si="1">G7*C7</f>
        <v>0</v>
      </c>
    </row>
    <row r="8" spans="1:8" s="78" customFormat="1" ht="20.25" customHeight="1" x14ac:dyDescent="0.25">
      <c r="A8" s="80" t="str">
        <f>'ProductCode$'!B49</f>
        <v>SPCL2B</v>
      </c>
      <c r="B8" s="100" t="str">
        <f>VLOOKUP(A8,'ProductCode$'!B2:D193,3,FALSE)</f>
        <v>2B Pencils</v>
      </c>
      <c r="C8" s="103">
        <f>VLOOKUP(A8,'ProductCode$'!B2:U193,4,FALSE)</f>
        <v>0.4</v>
      </c>
      <c r="D8" s="36">
        <v>2</v>
      </c>
      <c r="E8" s="73">
        <f t="shared" si="0"/>
        <v>0.8</v>
      </c>
      <c r="F8" s="74"/>
      <c r="G8" s="114"/>
      <c r="H8" s="75">
        <f t="shared" si="1"/>
        <v>0</v>
      </c>
    </row>
    <row r="9" spans="1:8" s="78" customFormat="1" ht="20.25" customHeight="1" x14ac:dyDescent="0.25">
      <c r="A9" s="80" t="str">
        <f>'ProductCode$'!B43</f>
        <v>SPCLCLR12</v>
      </c>
      <c r="B9" s="100" t="str">
        <f>VLOOKUP(A9,'ProductCode$'!B2:D193,3,FALSE)</f>
        <v>Coloured Pencils (Pack 12) Staedtler Norris brand</v>
      </c>
      <c r="C9" s="103">
        <f>VLOOKUP(A9,'ProductCode$'!B2:U193,4,FALSE)</f>
        <v>4.8</v>
      </c>
      <c r="D9" s="36">
        <v>1</v>
      </c>
      <c r="E9" s="73">
        <f>C9*D9</f>
        <v>4.8</v>
      </c>
      <c r="F9" s="74"/>
      <c r="G9" s="114"/>
      <c r="H9" s="75">
        <f>G9*C9</f>
        <v>0</v>
      </c>
    </row>
    <row r="10" spans="1:8" s="76" customFormat="1" ht="20.25" customHeight="1" x14ac:dyDescent="0.25">
      <c r="A10" s="36" t="str">
        <f>'ProductCode$'!B66</f>
        <v>SERSM</v>
      </c>
      <c r="B10" s="100" t="str">
        <f>VLOOKUP(A10,'ProductCode$'!B2:D193,3,FALSE)</f>
        <v>Eraser</v>
      </c>
      <c r="C10" s="103">
        <f>VLOOKUP(A10,'ProductCode$'!B2:U193,4,FALSE)</f>
        <v>0.35</v>
      </c>
      <c r="D10" s="36">
        <v>1</v>
      </c>
      <c r="E10" s="73">
        <f>C10*D10</f>
        <v>0.35</v>
      </c>
      <c r="F10" s="74"/>
      <c r="G10" s="114"/>
      <c r="H10" s="75">
        <f>G10*C10</f>
        <v>0</v>
      </c>
    </row>
    <row r="11" spans="1:8" s="78" customFormat="1" ht="20.25" customHeight="1" x14ac:dyDescent="0.25">
      <c r="A11" s="36" t="str">
        <f>'ProductCode$'!B83</f>
        <v>SSHPR2HS</v>
      </c>
      <c r="B11" s="100" t="s">
        <v>67</v>
      </c>
      <c r="C11" s="103">
        <f>VLOOKUP(A11,'ProductCode$'!B2:U193,4,FALSE)</f>
        <v>1.5</v>
      </c>
      <c r="D11" s="36">
        <v>1</v>
      </c>
      <c r="E11" s="73">
        <f>C11*D11</f>
        <v>1.5</v>
      </c>
      <c r="F11" s="74"/>
      <c r="G11" s="114"/>
      <c r="H11" s="75">
        <f>G11*C11</f>
        <v>0</v>
      </c>
    </row>
    <row r="12" spans="1:8" s="78" customFormat="1" ht="20.25" customHeight="1" x14ac:dyDescent="0.25">
      <c r="A12" s="80" t="str">
        <f>'ProductCode$'!B54</f>
        <v>SPENBLU</v>
      </c>
      <c r="B12" s="100" t="str">
        <f>VLOOKUP(A12,'ProductCode$'!B2:D193,3,FALSE)</f>
        <v>Blue Pen</v>
      </c>
      <c r="C12" s="103">
        <f>VLOOKUP(A12,'ProductCode$'!B2:U193,4,FALSE)</f>
        <v>0.5</v>
      </c>
      <c r="D12" s="36">
        <v>4</v>
      </c>
      <c r="E12" s="73">
        <f t="shared" si="0"/>
        <v>2</v>
      </c>
      <c r="F12" s="74"/>
      <c r="G12" s="114"/>
      <c r="H12" s="75">
        <f t="shared" si="1"/>
        <v>0</v>
      </c>
    </row>
    <row r="13" spans="1:8" s="78" customFormat="1" ht="20.25" customHeight="1" x14ac:dyDescent="0.25">
      <c r="A13" s="80" t="str">
        <f>'ProductCode$'!B56</f>
        <v>SPENBLK</v>
      </c>
      <c r="B13" s="100" t="str">
        <f>VLOOKUP(A13,'ProductCode$'!B2:D193,3,FALSE)</f>
        <v>Black Pen</v>
      </c>
      <c r="C13" s="103">
        <f>VLOOKUP(A13,'ProductCode$'!B2:U193,4,FALSE)</f>
        <v>0.5</v>
      </c>
      <c r="D13" s="36">
        <v>4</v>
      </c>
      <c r="E13" s="73">
        <f t="shared" si="0"/>
        <v>2</v>
      </c>
      <c r="F13" s="74"/>
      <c r="G13" s="114"/>
      <c r="H13" s="75">
        <f t="shared" si="1"/>
        <v>0</v>
      </c>
    </row>
    <row r="14" spans="1:8" s="78" customFormat="1" ht="20.25" customHeight="1" x14ac:dyDescent="0.25">
      <c r="A14" s="80" t="str">
        <f>'ProductCode$'!B55</f>
        <v>SPENRED</v>
      </c>
      <c r="B14" s="100" t="str">
        <f>VLOOKUP(A14,'ProductCode$'!B2:D193,3,FALSE)</f>
        <v>Red Pen</v>
      </c>
      <c r="C14" s="103">
        <f>VLOOKUP(A14,'ProductCode$'!B2:U193,4,FALSE)</f>
        <v>0.5</v>
      </c>
      <c r="D14" s="36">
        <v>2</v>
      </c>
      <c r="E14" s="73">
        <f t="shared" si="0"/>
        <v>1</v>
      </c>
      <c r="F14" s="74"/>
      <c r="G14" s="114"/>
      <c r="H14" s="75">
        <f t="shared" si="1"/>
        <v>0</v>
      </c>
    </row>
    <row r="15" spans="1:8" s="78" customFormat="1" ht="20.25" customHeight="1" x14ac:dyDescent="0.25">
      <c r="A15" s="80" t="str">
        <f>'ProductCode$'!B58</f>
        <v>SHGHLT</v>
      </c>
      <c r="B15" s="100" t="str">
        <f>VLOOKUP(A15,'ProductCode$'!B2:D193,3,FALSE)</f>
        <v>Highlighter pens (different colours)</v>
      </c>
      <c r="C15" s="103">
        <f>VLOOKUP(A15,'ProductCode$'!B2:U193,4,FALSE)</f>
        <v>1.3</v>
      </c>
      <c r="D15" s="36">
        <v>2</v>
      </c>
      <c r="E15" s="73">
        <f t="shared" ref="E15" si="2">C15*D15</f>
        <v>2.6</v>
      </c>
      <c r="F15" s="74"/>
      <c r="G15" s="114"/>
      <c r="H15" s="75">
        <f t="shared" si="1"/>
        <v>0</v>
      </c>
    </row>
    <row r="16" spans="1:8" s="76" customFormat="1" ht="20.25" customHeight="1" x14ac:dyDescent="0.25">
      <c r="A16" s="36" t="str">
        <f>'ProductCode$'!B75</f>
        <v>MRULP30</v>
      </c>
      <c r="B16" s="100" t="str">
        <f>VLOOKUP(A16,'ProductCode$'!B2:D193,3,FALSE)</f>
        <v xml:space="preserve">Plastic (not metal) Ruler 30cm - clear </v>
      </c>
      <c r="C16" s="103">
        <f>VLOOKUP(A16,'ProductCode$'!B2:U193,4,FALSE)</f>
        <v>0.5</v>
      </c>
      <c r="D16" s="36">
        <v>1</v>
      </c>
      <c r="E16" s="73">
        <f t="shared" si="0"/>
        <v>0.5</v>
      </c>
      <c r="F16" s="74"/>
      <c r="G16" s="114"/>
      <c r="H16" s="75">
        <f t="shared" si="1"/>
        <v>0</v>
      </c>
    </row>
    <row r="17" spans="1:8" s="76" customFormat="1" ht="20.25" customHeight="1" x14ac:dyDescent="0.25">
      <c r="A17" s="36" t="str">
        <f>'ProductCode$'!B89</f>
        <v>SMTHPRT180</v>
      </c>
      <c r="B17" s="102" t="s">
        <v>59</v>
      </c>
      <c r="C17" s="103">
        <f>VLOOKUP(A17,'ProductCode$'!B2:U193,4,FALSE)</f>
        <v>0.8</v>
      </c>
      <c r="D17" s="36">
        <v>1</v>
      </c>
      <c r="E17" s="73">
        <f t="shared" si="0"/>
        <v>0.8</v>
      </c>
      <c r="F17" s="74"/>
      <c r="G17" s="114"/>
      <c r="H17" s="75">
        <f t="shared" si="1"/>
        <v>0</v>
      </c>
    </row>
    <row r="18" spans="1:8" s="76" customFormat="1" ht="20.25" customHeight="1" x14ac:dyDescent="0.25">
      <c r="A18" s="36" t="str">
        <f>'ProductCode$'!B90</f>
        <v>SMTHCMP</v>
      </c>
      <c r="B18" s="89" t="s">
        <v>60</v>
      </c>
      <c r="C18" s="103">
        <f>VLOOKUP(A18,'ProductCode$'!B2:U193,4,FALSE)</f>
        <v>1.2</v>
      </c>
      <c r="D18" s="36">
        <v>1</v>
      </c>
      <c r="E18" s="73">
        <f t="shared" si="0"/>
        <v>1.2</v>
      </c>
      <c r="F18" s="74"/>
      <c r="G18" s="114"/>
      <c r="H18" s="75">
        <f t="shared" si="1"/>
        <v>0</v>
      </c>
    </row>
    <row r="19" spans="1:8" s="78" customFormat="1" ht="20.25" customHeight="1" x14ac:dyDescent="0.25">
      <c r="A19" s="36" t="str">
        <f>'ProductCode$'!B28</f>
        <v>SBEBND64</v>
      </c>
      <c r="B19" s="100" t="str">
        <f>VLOOKUP(A19,'ProductCode$'!B2:D193,3,FALSE)</f>
        <v>A4 Binder Books lined (64 page)</v>
      </c>
      <c r="C19" s="103">
        <f>VLOOKUP(A19,'ProductCode$'!B2:U193,4,FALSE)</f>
        <v>1.2</v>
      </c>
      <c r="D19" s="36">
        <v>8</v>
      </c>
      <c r="E19" s="73">
        <f>C19*D19</f>
        <v>9.6</v>
      </c>
      <c r="F19" s="74"/>
      <c r="G19" s="114"/>
      <c r="H19" s="75">
        <f>G19*C19</f>
        <v>0</v>
      </c>
    </row>
    <row r="20" spans="1:8" s="78" customFormat="1" ht="20.25" customHeight="1" x14ac:dyDescent="0.25">
      <c r="A20" s="36" t="str">
        <f>'ProductCode$'!B22</f>
        <v>SEB5QD128</v>
      </c>
      <c r="B20" s="100" t="str">
        <f>VLOOKUP(A20,'ProductCode$'!B2:D193,3,FALSE)</f>
        <v>5mm Quad A4 Graph book 128 pg</v>
      </c>
      <c r="C20" s="103">
        <f>VLOOKUP(A20,'ProductCode$'!B2:U193,4,FALSE)</f>
        <v>3</v>
      </c>
      <c r="D20" s="36">
        <v>4</v>
      </c>
      <c r="E20" s="73">
        <f>C20*D20</f>
        <v>12</v>
      </c>
      <c r="F20" s="74"/>
      <c r="G20" s="114"/>
      <c r="H20" s="75">
        <f>G20*C20</f>
        <v>0</v>
      </c>
    </row>
    <row r="21" spans="1:8" s="78" customFormat="1" ht="20.25" customHeight="1" x14ac:dyDescent="0.25">
      <c r="A21" s="36" t="str">
        <f>'ProductCode$'!B37</f>
        <v>SBA5NTE200</v>
      </c>
      <c r="B21" s="100" t="str">
        <f>VLOOKUP(A21,'ProductCode$'!B2:D193,3,FALSE)</f>
        <v>Notebook A5 Hard Cover 200 pg</v>
      </c>
      <c r="C21" s="103">
        <f>VLOOKUP(A21,'ProductCode$'!B2:U193,4,FALSE)</f>
        <v>3</v>
      </c>
      <c r="D21" s="36">
        <v>1</v>
      </c>
      <c r="E21" s="73">
        <f>C21*D21</f>
        <v>3</v>
      </c>
      <c r="F21" s="74"/>
      <c r="G21" s="114"/>
      <c r="H21" s="75">
        <f>G21*C21</f>
        <v>0</v>
      </c>
    </row>
    <row r="22" spans="1:8" s="78" customFormat="1" ht="20.25" customHeight="1" x14ac:dyDescent="0.25">
      <c r="A22" s="36" t="str">
        <f>'ProductCode$'!B104</f>
        <v>SUSB16GB</v>
      </c>
      <c r="B22" s="100" t="str">
        <f>VLOOKUP(A22,'ProductCode$'!B2:D193,3,FALSE)</f>
        <v>USB stick (Retractable or Flip Top) 8+GB</v>
      </c>
      <c r="C22" s="103">
        <f>VLOOKUP(A22,'ProductCode$'!B2:U193,4,FALSE)</f>
        <v>9.5</v>
      </c>
      <c r="D22" s="36">
        <v>1</v>
      </c>
      <c r="E22" s="73">
        <f t="shared" si="0"/>
        <v>9.5</v>
      </c>
      <c r="F22" s="74"/>
      <c r="G22" s="114"/>
      <c r="H22" s="75">
        <f t="shared" si="1"/>
        <v>0</v>
      </c>
    </row>
    <row r="23" spans="1:8" s="78" customFormat="1" ht="9" customHeight="1" x14ac:dyDescent="0.25">
      <c r="A23" s="135"/>
      <c r="B23" s="136"/>
      <c r="C23" s="143"/>
      <c r="D23" s="137"/>
      <c r="E23" s="144"/>
      <c r="F23" s="74"/>
      <c r="G23" s="139"/>
      <c r="H23" s="140"/>
    </row>
    <row r="24" spans="1:8" s="78" customFormat="1" ht="18" customHeight="1" x14ac:dyDescent="0.25">
      <c r="A24" s="427"/>
      <c r="B24" s="136"/>
      <c r="C24" s="414" t="s">
        <v>331</v>
      </c>
      <c r="D24" s="420"/>
      <c r="E24" s="421">
        <f>SUM(E7:E22)</f>
        <v>52.45</v>
      </c>
      <c r="F24" s="74"/>
      <c r="G24" s="145" t="s">
        <v>24</v>
      </c>
      <c r="H24" s="146">
        <f>SUM(H7:H23)</f>
        <v>0</v>
      </c>
    </row>
    <row r="25" spans="1:8" s="78" customFormat="1" ht="8.25" customHeight="1" x14ac:dyDescent="0.25">
      <c r="A25" s="135"/>
      <c r="B25" s="136"/>
      <c r="C25" s="143"/>
      <c r="D25" s="137"/>
      <c r="E25" s="147"/>
      <c r="F25" s="79"/>
      <c r="G25" s="139"/>
      <c r="H25" s="140"/>
    </row>
    <row r="26" spans="1:8" s="78" customFormat="1" ht="3" customHeight="1" x14ac:dyDescent="0.25">
      <c r="A26" s="154"/>
      <c r="B26" s="155"/>
      <c r="C26" s="156"/>
      <c r="D26" s="157"/>
      <c r="E26" s="150"/>
      <c r="F26" s="148"/>
      <c r="G26" s="149"/>
      <c r="H26" s="150"/>
    </row>
    <row r="27" spans="1:8" s="78" customFormat="1" ht="15" x14ac:dyDescent="0.25">
      <c r="A27" s="464" t="s">
        <v>26</v>
      </c>
      <c r="B27" s="465"/>
      <c r="C27" s="465"/>
      <c r="D27" s="465"/>
      <c r="E27" s="466"/>
      <c r="F27" s="151"/>
      <c r="G27" s="152"/>
      <c r="H27" s="153"/>
    </row>
    <row r="28" spans="1:8" s="78" customFormat="1" ht="21.75" customHeight="1" x14ac:dyDescent="0.25">
      <c r="A28" s="80" t="str">
        <f>'ProductCode$'!B33</f>
        <v>SBART60</v>
      </c>
      <c r="B28" s="100" t="str">
        <f>VLOOKUP(A28,'ProductCode$'!B2:D193,3,FALSE)</f>
        <v>A4 Visual Art Diary</v>
      </c>
      <c r="C28" s="103">
        <f>VLOOKUP(A28,'ProductCode$'!B2:U193,4,FALSE)</f>
        <v>6.75</v>
      </c>
      <c r="D28" s="36">
        <v>1</v>
      </c>
      <c r="E28" s="73">
        <f>C28*D28</f>
        <v>6.75</v>
      </c>
      <c r="F28" s="74"/>
      <c r="G28" s="114"/>
      <c r="H28" s="75">
        <f>G28*C28</f>
        <v>0</v>
      </c>
    </row>
    <row r="29" spans="1:8" s="78" customFormat="1" ht="21.75" customHeight="1" x14ac:dyDescent="0.25">
      <c r="A29" s="80" t="str">
        <f>'ProductCode$'!B61</f>
        <v>SPCLARTHB</v>
      </c>
      <c r="B29" s="100" t="str">
        <f>VLOOKUP(A29,'ProductCode$'!B2:D193,3,FALSE)</f>
        <v>Lead pencil HB - Art</v>
      </c>
      <c r="C29" s="103">
        <f>VLOOKUP(A29,'ProductCode$'!B2:U193,4,FALSE)</f>
        <v>0.8</v>
      </c>
      <c r="D29" s="36">
        <v>2</v>
      </c>
      <c r="E29" s="73">
        <f t="shared" ref="E29:E32" si="3">C29*D29</f>
        <v>1.6</v>
      </c>
      <c r="F29" s="74"/>
      <c r="G29" s="114"/>
      <c r="H29" s="75">
        <f t="shared" ref="H29:H32" si="4">G29*C29</f>
        <v>0</v>
      </c>
    </row>
    <row r="30" spans="1:8" s="78" customFormat="1" ht="21.75" customHeight="1" x14ac:dyDescent="0.25">
      <c r="A30" s="80" t="str">
        <f>'ProductCode$'!B62</f>
        <v>SPCLART2B</v>
      </c>
      <c r="B30" s="100" t="str">
        <f>VLOOKUP(A30,'ProductCode$'!B2:D193,3,FALSE)</f>
        <v>Lead pencil 2B - Art</v>
      </c>
      <c r="C30" s="103">
        <f>VLOOKUP(A30,'ProductCode$'!B2:U193,4,FALSE)</f>
        <v>0.8</v>
      </c>
      <c r="D30" s="36">
        <v>2</v>
      </c>
      <c r="E30" s="73">
        <f t="shared" si="3"/>
        <v>1.6</v>
      </c>
      <c r="F30" s="74"/>
      <c r="G30" s="114"/>
      <c r="H30" s="75">
        <f t="shared" si="4"/>
        <v>0</v>
      </c>
    </row>
    <row r="31" spans="1:8" s="78" customFormat="1" ht="21.75" customHeight="1" x14ac:dyDescent="0.25">
      <c r="A31" s="80" t="str">
        <f>'ProductCode$'!B60</f>
        <v>SPCLART4B</v>
      </c>
      <c r="B31" s="100" t="str">
        <f>VLOOKUP(A31,'ProductCode$'!B2:D193,3,FALSE)</f>
        <v>Lead pencil 4B - Art</v>
      </c>
      <c r="C31" s="103">
        <f>VLOOKUP(A31,'ProductCode$'!B2:U193,4,FALSE)</f>
        <v>0.8</v>
      </c>
      <c r="D31" s="36">
        <v>1</v>
      </c>
      <c r="E31" s="73">
        <f t="shared" si="3"/>
        <v>0.8</v>
      </c>
      <c r="F31" s="74"/>
      <c r="G31" s="114"/>
      <c r="H31" s="75">
        <f t="shared" si="4"/>
        <v>0</v>
      </c>
    </row>
    <row r="32" spans="1:8" s="78" customFormat="1" ht="21.75" customHeight="1" x14ac:dyDescent="0.25">
      <c r="A32" s="80" t="str">
        <f>'ProductCode$'!B59</f>
        <v>SPCLART6B</v>
      </c>
      <c r="B32" s="100" t="str">
        <f>VLOOKUP(A32,'ProductCode$'!B2:D193,3,FALSE)</f>
        <v>Lead pencil 6B - Art</v>
      </c>
      <c r="C32" s="103">
        <f>VLOOKUP(A32,'ProductCode$'!B2:U193,4,FALSE)</f>
        <v>0.8</v>
      </c>
      <c r="D32" s="36">
        <v>1</v>
      </c>
      <c r="E32" s="73">
        <f t="shared" si="3"/>
        <v>0.8</v>
      </c>
      <c r="F32" s="74"/>
      <c r="G32" s="114"/>
      <c r="H32" s="75">
        <f t="shared" si="4"/>
        <v>0</v>
      </c>
    </row>
    <row r="33" spans="1:9" s="78" customFormat="1" ht="21.75" customHeight="1" x14ac:dyDescent="0.25">
      <c r="A33" s="36" t="str">
        <f>'ProductCode$'!B63</f>
        <v>SPENPSBLK</v>
      </c>
      <c r="B33" s="100" t="str">
        <f>VLOOKUP(A33,'ProductCode$'!B2:D193,3,FALSE)</f>
        <v>Fine point black pen - Art</v>
      </c>
      <c r="C33" s="103">
        <f>VLOOKUP(A33,'ProductCode$'!B2:U193,4,FALSE)</f>
        <v>2.2999999999999998</v>
      </c>
      <c r="D33" s="36">
        <v>1</v>
      </c>
      <c r="E33" s="73">
        <f>C33*D33</f>
        <v>2.2999999999999998</v>
      </c>
      <c r="F33" s="74"/>
      <c r="G33" s="114"/>
      <c r="H33" s="75">
        <f>G33*C33</f>
        <v>0</v>
      </c>
    </row>
    <row r="34" spans="1:9" s="78" customFormat="1" ht="21.75" customHeight="1" x14ac:dyDescent="0.25">
      <c r="A34" s="36" t="str">
        <f>'ProductCode$'!B27</f>
        <v>SBMSC64</v>
      </c>
      <c r="B34" s="100" t="str">
        <f>VLOOKUP(A34,'ProductCode$'!B2:D193,3,FALSE)</f>
        <v>Exercise Book w/ manuscript - Music 48 page - A4</v>
      </c>
      <c r="C34" s="103">
        <f>VLOOKUP(A34,'ProductCode$'!B2:U193,4,FALSE)</f>
        <v>2</v>
      </c>
      <c r="D34" s="36">
        <v>1</v>
      </c>
      <c r="E34" s="73">
        <f t="shared" ref="E34" si="5">C34*D34</f>
        <v>2</v>
      </c>
      <c r="F34" s="74"/>
      <c r="G34" s="114"/>
      <c r="H34" s="75">
        <f t="shared" ref="H34" si="6">G34*C34</f>
        <v>0</v>
      </c>
    </row>
    <row r="35" spans="1:9" s="78" customFormat="1" ht="21.75" customHeight="1" x14ac:dyDescent="0.25">
      <c r="A35" s="36" t="str">
        <f>'ProductCode$'!B34</f>
        <v>SDSFLD20G</v>
      </c>
      <c r="B35" s="100" t="str">
        <f>VLOOKUP(A35,'ProductCode$'!B2:D193,3,FALSE)</f>
        <v>Plastic Display Folder 20 pocket (Green) – Music</v>
      </c>
      <c r="C35" s="103">
        <f>VLOOKUP(A35,'ProductCode$'!B2:U193,4,FALSE)</f>
        <v>2.2000000000000002</v>
      </c>
      <c r="D35" s="36">
        <v>1</v>
      </c>
      <c r="E35" s="73">
        <f t="shared" ref="E35:E40" si="7">C35*D35</f>
        <v>2.2000000000000002</v>
      </c>
      <c r="F35" s="74"/>
      <c r="G35" s="114"/>
      <c r="H35" s="75">
        <f>G35*C35</f>
        <v>0</v>
      </c>
    </row>
    <row r="36" spans="1:9" s="78" customFormat="1" ht="21.75" customHeight="1" x14ac:dyDescent="0.25">
      <c r="A36" s="36" t="str">
        <f>'ProductCode$'!B107</f>
        <v>MSFTYGL</v>
      </c>
      <c r="B36" s="100" t="str">
        <f>VLOOKUP(A36,'ProductCode$'!B2:D193,3,FALSE)</f>
        <v>Clear Safety Glasses</v>
      </c>
      <c r="C36" s="103">
        <f>VLOOKUP(A36,'ProductCode$'!B2:U193,4,FALSE)</f>
        <v>2.8</v>
      </c>
      <c r="D36" s="36">
        <v>1</v>
      </c>
      <c r="E36" s="73">
        <f t="shared" si="7"/>
        <v>2.8</v>
      </c>
      <c r="F36" s="74"/>
      <c r="G36" s="114"/>
      <c r="H36" s="75">
        <f>G36*C36</f>
        <v>0</v>
      </c>
    </row>
    <row r="37" spans="1:9" s="78" customFormat="1" ht="21.75" customHeight="1" x14ac:dyDescent="0.25">
      <c r="A37" s="80" t="str">
        <f>'ProductCode$'!B105</f>
        <v>SCTI30XB</v>
      </c>
      <c r="B37" s="100" t="str">
        <f>VLOOKUP(A37,'ProductCode$'!B2:D193,3,FALSE)</f>
        <v>Scientific Calculator TI-30XB</v>
      </c>
      <c r="C37" s="103">
        <f>VLOOKUP(A37,'ProductCode$'!B2:U193,4,FALSE)</f>
        <v>33.5</v>
      </c>
      <c r="D37" s="36">
        <v>1</v>
      </c>
      <c r="E37" s="73">
        <f t="shared" si="7"/>
        <v>33.5</v>
      </c>
      <c r="F37" s="74"/>
      <c r="G37" s="114"/>
      <c r="H37" s="75">
        <f>G37*C37</f>
        <v>0</v>
      </c>
      <c r="I37" s="79"/>
    </row>
    <row r="38" spans="1:9" s="78" customFormat="1" ht="21.75" customHeight="1" x14ac:dyDescent="0.25">
      <c r="A38" s="36" t="str">
        <f>'ProductCode$'!B29</f>
        <v>SBZA4ZIPBND</v>
      </c>
      <c r="B38" s="100" t="str">
        <f>VLOOKUP(A38,'ProductCode$'!B2:D193,3,FALSE)</f>
        <v>A4 Zipper Binder</v>
      </c>
      <c r="C38" s="103">
        <f>VLOOKUP(A38,'ProductCode$'!B2:U193,4,FALSE)</f>
        <v>8</v>
      </c>
      <c r="D38" s="80">
        <v>1</v>
      </c>
      <c r="E38" s="103">
        <f t="shared" si="7"/>
        <v>8</v>
      </c>
      <c r="F38" s="133"/>
      <c r="G38" s="134"/>
      <c r="H38" s="75">
        <f t="shared" ref="H38" si="8">G38*C38</f>
        <v>0</v>
      </c>
    </row>
    <row r="39" spans="1:9" s="78" customFormat="1" ht="21.75" customHeight="1" x14ac:dyDescent="0.25">
      <c r="A39" s="36" t="str">
        <f>'ProductCode$'!B7</f>
        <v>SPCLCSCLR</v>
      </c>
      <c r="B39" s="100" t="str">
        <f>VLOOKUP(A39,'ProductCode$'!B2:D193,3,FALSE)</f>
        <v>Pencil Case Clear</v>
      </c>
      <c r="C39" s="103">
        <f>VLOOKUP(A39,'ProductCode$'!B2:U193,4,FALSE)</f>
        <v>3.5</v>
      </c>
      <c r="D39" s="80">
        <v>1</v>
      </c>
      <c r="E39" s="103">
        <f t="shared" si="7"/>
        <v>3.5</v>
      </c>
      <c r="F39" s="133"/>
      <c r="G39" s="134"/>
      <c r="H39" s="75">
        <f t="shared" ref="H39" si="9">G39*C39</f>
        <v>0</v>
      </c>
    </row>
    <row r="40" spans="1:9" s="78" customFormat="1" ht="27.75" customHeight="1" x14ac:dyDescent="0.25">
      <c r="A40" s="80" t="str">
        <f>'ProductCode$'!B102</f>
        <v>SPADCMB</v>
      </c>
      <c r="B40" s="170" t="str">
        <f>VLOOKUP(A40,'ProductCode$'!B2:D193,3,FALSE)</f>
        <v>Padlock for School Locker (Lockwood 4 Combination 40mm Brass Padlock)</v>
      </c>
      <c r="C40" s="103">
        <f>VLOOKUP(A40,'ProductCode$'!B2:U193,4,FALSE)</f>
        <v>25</v>
      </c>
      <c r="D40" s="36">
        <v>1</v>
      </c>
      <c r="E40" s="73">
        <f t="shared" si="7"/>
        <v>25</v>
      </c>
      <c r="F40" s="74"/>
      <c r="G40" s="114"/>
      <c r="H40" s="75">
        <f>G40*C40</f>
        <v>0</v>
      </c>
    </row>
    <row r="41" spans="1:9" ht="4.5" customHeight="1" x14ac:dyDescent="0.25">
      <c r="A41" s="23"/>
      <c r="B41" s="38"/>
      <c r="C41" s="39"/>
      <c r="D41" s="40"/>
      <c r="E41" s="44"/>
      <c r="F41" s="14"/>
      <c r="G41" s="28"/>
      <c r="H41" s="22"/>
    </row>
    <row r="42" spans="1:9" ht="21.75" customHeight="1" x14ac:dyDescent="0.25">
      <c r="A42" s="425" t="s">
        <v>112</v>
      </c>
      <c r="B42" s="405"/>
      <c r="C42" s="405"/>
      <c r="D42" s="405"/>
      <c r="E42" s="426" t="s">
        <v>27</v>
      </c>
      <c r="F42" s="15"/>
      <c r="G42" s="48" t="s">
        <v>24</v>
      </c>
      <c r="H42" s="54">
        <f>SUM(H28:H41)</f>
        <v>0</v>
      </c>
    </row>
    <row r="43" spans="1:9" ht="4.5" customHeight="1" x14ac:dyDescent="0.25">
      <c r="A43" s="23"/>
      <c r="B43" s="38"/>
      <c r="C43" s="39"/>
      <c r="D43" s="40"/>
      <c r="E43" s="44"/>
      <c r="F43" s="15"/>
      <c r="G43" s="15"/>
      <c r="H43" s="22"/>
    </row>
    <row r="44" spans="1:9" ht="22.5" customHeight="1" x14ac:dyDescent="0.25">
      <c r="A44" s="450" t="s">
        <v>329</v>
      </c>
      <c r="B44" s="451"/>
      <c r="C44" s="451"/>
      <c r="D44" s="451"/>
      <c r="E44" s="452"/>
      <c r="F44" s="67"/>
      <c r="G44" s="409"/>
      <c r="H44" s="410">
        <f>SUM(H24,H42)</f>
        <v>0</v>
      </c>
    </row>
    <row r="45" spans="1:9" ht="9" customHeight="1" x14ac:dyDescent="0.25">
      <c r="E45" s="7"/>
      <c r="F45" s="6"/>
      <c r="G45" s="129"/>
    </row>
    <row r="46" spans="1:9" s="97" customFormat="1" ht="21" customHeight="1" x14ac:dyDescent="0.25">
      <c r="A46" s="437" t="s">
        <v>332</v>
      </c>
      <c r="B46" s="437"/>
      <c r="C46" s="437"/>
      <c r="D46" s="437"/>
      <c r="E46" s="437"/>
      <c r="F46" s="437"/>
      <c r="G46" s="437"/>
      <c r="H46" s="437"/>
    </row>
    <row r="47" spans="1:9" s="108" customFormat="1" ht="24" customHeight="1" x14ac:dyDescent="0.25">
      <c r="A47" s="438" t="s">
        <v>334</v>
      </c>
      <c r="B47" s="439"/>
      <c r="C47" s="439"/>
      <c r="D47" s="439"/>
      <c r="E47" s="439"/>
      <c r="F47" s="439"/>
      <c r="G47" s="439"/>
      <c r="H47" s="440"/>
    </row>
    <row r="48" spans="1:9" ht="15" x14ac:dyDescent="0.25">
      <c r="E48" s="7"/>
      <c r="F48" s="6"/>
      <c r="G48" s="129"/>
    </row>
    <row r="49" spans="1:8" ht="27" customHeight="1" x14ac:dyDescent="0.25">
      <c r="B49" s="94"/>
      <c r="D49" s="441" t="s">
        <v>333</v>
      </c>
      <c r="E49" s="441"/>
      <c r="F49" s="441"/>
      <c r="G49" s="441"/>
      <c r="H49" s="422">
        <f>H44</f>
        <v>0</v>
      </c>
    </row>
    <row r="50" spans="1:8" ht="24.75" customHeight="1" x14ac:dyDescent="0.25">
      <c r="A50" s="115"/>
      <c r="B50" s="204" t="s">
        <v>86</v>
      </c>
      <c r="C50" s="20"/>
      <c r="E50" s="208" t="s">
        <v>150</v>
      </c>
      <c r="G50" s="207" t="s">
        <v>149</v>
      </c>
      <c r="H50" s="207" t="s">
        <v>151</v>
      </c>
    </row>
    <row r="51" spans="1:8" ht="5.25" customHeight="1" x14ac:dyDescent="0.25">
      <c r="C51" s="3"/>
      <c r="D51" s="3"/>
      <c r="E51" s="3"/>
      <c r="F51" s="3"/>
      <c r="G51" s="3"/>
    </row>
    <row r="52" spans="1:8" ht="25.5" customHeight="1" x14ac:dyDescent="0.25">
      <c r="A52" s="106" t="s">
        <v>32</v>
      </c>
      <c r="B52" s="94"/>
      <c r="C52" s="3" t="s">
        <v>33</v>
      </c>
      <c r="D52" s="443"/>
      <c r="E52" s="443"/>
      <c r="F52" s="443"/>
      <c r="G52" s="443"/>
      <c r="H52" s="443"/>
    </row>
    <row r="53" spans="1:8" s="97" customFormat="1" ht="45.75" customHeight="1" x14ac:dyDescent="0.25">
      <c r="A53" s="444" t="s">
        <v>328</v>
      </c>
      <c r="B53" s="444"/>
      <c r="C53" s="444"/>
      <c r="D53" s="444"/>
      <c r="E53" s="444"/>
      <c r="F53" s="444"/>
      <c r="G53" s="444"/>
      <c r="H53" s="444"/>
    </row>
    <row r="54" spans="1:8" ht="9" customHeight="1" x14ac:dyDescent="0.25">
      <c r="A54" s="473"/>
      <c r="B54" s="473"/>
      <c r="C54" s="473"/>
      <c r="D54" s="473"/>
      <c r="E54" s="473"/>
      <c r="F54" s="473"/>
      <c r="G54" s="473"/>
      <c r="H54" s="473"/>
    </row>
    <row r="55" spans="1:8" ht="26.25" customHeight="1" x14ac:dyDescent="0.25">
      <c r="A55" s="442" t="s">
        <v>79</v>
      </c>
      <c r="B55" s="442"/>
      <c r="C55" s="442"/>
      <c r="D55" s="442"/>
      <c r="E55" s="442"/>
      <c r="F55" s="442"/>
      <c r="G55" s="442"/>
      <c r="H55" s="442"/>
    </row>
    <row r="56" spans="1:8" ht="15" x14ac:dyDescent="0.25">
      <c r="A56" s="2"/>
      <c r="B56" s="474"/>
      <c r="C56" s="475"/>
      <c r="D56" s="475"/>
      <c r="E56" s="475"/>
      <c r="F56" s="475"/>
      <c r="G56" s="475"/>
      <c r="H56" s="475"/>
    </row>
    <row r="57" spans="1:8" ht="15" x14ac:dyDescent="0.25">
      <c r="A57" s="2"/>
      <c r="B57" s="130"/>
      <c r="C57" s="131"/>
      <c r="D57" s="131"/>
      <c r="E57" s="131"/>
      <c r="F57" s="131"/>
      <c r="G57" s="131"/>
      <c r="H57" s="131"/>
    </row>
    <row r="58" spans="1:8" ht="15" x14ac:dyDescent="0.25">
      <c r="B58" s="62"/>
      <c r="C58" s="467"/>
      <c r="D58" s="467"/>
      <c r="E58" s="467"/>
      <c r="F58" s="467"/>
      <c r="G58" s="467"/>
      <c r="H58" s="467"/>
    </row>
    <row r="59" spans="1:8" ht="15" x14ac:dyDescent="0.25">
      <c r="A59"/>
      <c r="B59" s="62"/>
      <c r="C59" s="467"/>
      <c r="D59" s="467"/>
      <c r="E59" s="467"/>
      <c r="F59" s="467"/>
      <c r="G59" s="467"/>
      <c r="H59" s="467"/>
    </row>
    <row r="60" spans="1:8" ht="15.75" x14ac:dyDescent="0.25">
      <c r="A60"/>
      <c r="B60" s="63"/>
      <c r="C60" s="467"/>
      <c r="D60" s="467"/>
      <c r="E60" s="467"/>
      <c r="F60" s="467"/>
      <c r="G60" s="467"/>
      <c r="H60" s="467"/>
    </row>
    <row r="61" spans="1:8" ht="15" x14ac:dyDescent="0.25">
      <c r="A61"/>
      <c r="B61" s="62"/>
    </row>
    <row r="62" spans="1:8" ht="15" x14ac:dyDescent="0.25">
      <c r="A62"/>
      <c r="B62" s="62"/>
    </row>
    <row r="63" spans="1:8" ht="15" x14ac:dyDescent="0.25">
      <c r="A63"/>
      <c r="B63" s="62"/>
    </row>
    <row r="64" spans="1:8" ht="15" x14ac:dyDescent="0.25">
      <c r="A64"/>
      <c r="B64" s="62"/>
    </row>
    <row r="65" spans="1:2" ht="15" x14ac:dyDescent="0.25">
      <c r="A65"/>
      <c r="B65" s="62"/>
    </row>
  </sheetData>
  <sheetProtection algorithmName="SHA-512" hashValue="qkTN8MYKwOBrPUB6SAR9ovEPiVhqmXJCI7kfAN2ma2w7kpc6/pILecxKZE8QNBBOlvarUB+0FKyDATD35KkDVA==" saltValue="ad7ud7Tv3qEoyQ/0FpbV/w==" spinCount="100000" sheet="1" selectLockedCells="1"/>
  <mergeCells count="19">
    <mergeCell ref="A5:H5"/>
    <mergeCell ref="A27:E27"/>
    <mergeCell ref="A1:H1"/>
    <mergeCell ref="A2:H2"/>
    <mergeCell ref="A3:H3"/>
    <mergeCell ref="A4:D4"/>
    <mergeCell ref="E4:H4"/>
    <mergeCell ref="A44:E44"/>
    <mergeCell ref="C60:H60"/>
    <mergeCell ref="A46:H46"/>
    <mergeCell ref="A47:H47"/>
    <mergeCell ref="D49:G49"/>
    <mergeCell ref="D52:H52"/>
    <mergeCell ref="A53:H53"/>
    <mergeCell ref="A54:H54"/>
    <mergeCell ref="B56:H56"/>
    <mergeCell ref="C58:H58"/>
    <mergeCell ref="C59:H59"/>
    <mergeCell ref="A55:H55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6</xdr:col>
                    <xdr:colOff>523875</xdr:colOff>
                    <xdr:row>49</xdr:row>
                    <xdr:rowOff>104775</xdr:rowOff>
                  </from>
                  <to>
                    <xdr:col>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7</xdr:col>
                    <xdr:colOff>619125</xdr:colOff>
                    <xdr:row>49</xdr:row>
                    <xdr:rowOff>104775</xdr:rowOff>
                  </from>
                  <to>
                    <xdr:col>7</xdr:col>
                    <xdr:colOff>885825</xdr:colOff>
                    <xdr:row>50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2.7109375" style="5" customWidth="1"/>
    <col min="2" max="2" width="55.7109375" style="61" customWidth="1"/>
    <col min="3" max="3" width="11.42578125" style="5" customWidth="1"/>
    <col min="4" max="4" width="6.7109375" style="5" customWidth="1"/>
    <col min="5" max="5" width="11.140625" style="5" customWidth="1"/>
    <col min="6" max="6" width="0.7109375" customWidth="1"/>
    <col min="7" max="7" width="12.140625" customWidth="1"/>
    <col min="8" max="8" width="13.28515625" style="7" customWidth="1"/>
    <col min="9" max="9" width="11.140625" customWidth="1"/>
    <col min="10" max="10" width="11.28515625" customWidth="1"/>
    <col min="12" max="12" width="49" customWidth="1"/>
  </cols>
  <sheetData>
    <row r="1" spans="1:23" s="2" customFormat="1" ht="18.7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23" s="2" customFormat="1" ht="12.75" customHeight="1" x14ac:dyDescent="0.25">
      <c r="A2" s="434" t="s">
        <v>194</v>
      </c>
      <c r="B2" s="434"/>
      <c r="C2" s="434"/>
      <c r="D2" s="434"/>
      <c r="E2" s="434"/>
      <c r="F2" s="434"/>
      <c r="G2" s="434"/>
      <c r="H2" s="434"/>
    </row>
    <row r="3" spans="1:23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23" s="2" customFormat="1" ht="27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23" s="9" customFormat="1" ht="6.7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23" s="2" customFormat="1" ht="32.25" customHeight="1" x14ac:dyDescent="0.25">
      <c r="A6" s="27" t="s">
        <v>14</v>
      </c>
      <c r="B6" s="70" t="s">
        <v>1</v>
      </c>
      <c r="C6" s="27" t="s">
        <v>2</v>
      </c>
      <c r="D6" s="71" t="s">
        <v>19</v>
      </c>
      <c r="E6" s="72" t="s">
        <v>20</v>
      </c>
      <c r="F6" s="68"/>
      <c r="G6" s="27" t="s">
        <v>22</v>
      </c>
      <c r="H6" s="21" t="s">
        <v>20</v>
      </c>
      <c r="J6" s="9"/>
      <c r="K6" s="1"/>
      <c r="L6" s="1"/>
      <c r="M6" s="1"/>
      <c r="N6" s="1"/>
      <c r="O6" s="57"/>
      <c r="P6" s="58"/>
      <c r="Q6" s="14"/>
      <c r="R6" s="14"/>
      <c r="S6" s="14"/>
      <c r="T6" s="14"/>
    </row>
    <row r="7" spans="1:23" s="78" customFormat="1" ht="19.5" customHeight="1" x14ac:dyDescent="0.25">
      <c r="A7" s="80" t="str">
        <f>'ProductCode$'!B48</f>
        <v>SPCLHB</v>
      </c>
      <c r="B7" s="100" t="str">
        <f>VLOOKUP(A7,'ProductCode$'!B2:D193,3,FALSE)</f>
        <v>HB Pencils (Staedtler brand)</v>
      </c>
      <c r="C7" s="103">
        <f>VLOOKUP(A7,'ProductCode$'!B2:U193,4,FALSE)</f>
        <v>0.4</v>
      </c>
      <c r="D7" s="36">
        <v>2</v>
      </c>
      <c r="E7" s="73">
        <f t="shared" ref="E7:E21" si="0">C7*D7</f>
        <v>0.8</v>
      </c>
      <c r="F7" s="74"/>
      <c r="G7" s="114"/>
      <c r="H7" s="75">
        <f t="shared" ref="H7:H21" si="1">G7*C7</f>
        <v>0</v>
      </c>
      <c r="I7" s="76"/>
      <c r="J7" s="76"/>
      <c r="K7" s="76"/>
      <c r="L7" s="76"/>
      <c r="M7" s="76"/>
      <c r="N7" s="76"/>
      <c r="O7" s="163"/>
      <c r="P7" s="160"/>
      <c r="Q7" s="76"/>
      <c r="R7" s="76"/>
      <c r="S7" s="79"/>
      <c r="T7" s="79"/>
      <c r="U7" s="79"/>
      <c r="V7" s="79"/>
      <c r="W7" s="79"/>
    </row>
    <row r="8" spans="1:23" s="78" customFormat="1" ht="19.5" customHeight="1" x14ac:dyDescent="0.25">
      <c r="A8" s="80" t="str">
        <f>'ProductCode$'!B49</f>
        <v>SPCL2B</v>
      </c>
      <c r="B8" s="100" t="str">
        <f>VLOOKUP(A8,'ProductCode$'!B2:D193,3,FALSE)</f>
        <v>2B Pencils</v>
      </c>
      <c r="C8" s="103">
        <f>VLOOKUP(A8,'ProductCode$'!B2:U193,4,FALSE)</f>
        <v>0.4</v>
      </c>
      <c r="D8" s="36">
        <v>2</v>
      </c>
      <c r="E8" s="73">
        <f t="shared" si="0"/>
        <v>0.8</v>
      </c>
      <c r="F8" s="74"/>
      <c r="G8" s="114"/>
      <c r="H8" s="75">
        <f t="shared" si="1"/>
        <v>0</v>
      </c>
      <c r="I8" s="76"/>
      <c r="J8" s="76"/>
      <c r="K8" s="76"/>
      <c r="L8" s="76"/>
      <c r="M8" s="76"/>
      <c r="N8" s="76"/>
      <c r="O8" s="79"/>
      <c r="P8" s="79"/>
      <c r="Q8" s="79"/>
      <c r="R8" s="76"/>
      <c r="S8" s="79"/>
      <c r="T8" s="79"/>
      <c r="U8" s="79"/>
      <c r="V8" s="79"/>
      <c r="W8" s="79"/>
    </row>
    <row r="9" spans="1:23" s="78" customFormat="1" ht="19.5" customHeight="1" x14ac:dyDescent="0.25">
      <c r="A9" s="80" t="str">
        <f>'ProductCode$'!B43</f>
        <v>SPCLCLR12</v>
      </c>
      <c r="B9" s="100" t="str">
        <f>VLOOKUP(A9,'ProductCode$'!B2:D193,3,FALSE)</f>
        <v>Coloured Pencils (Pack 12) Staedtler Norris brand</v>
      </c>
      <c r="C9" s="103">
        <f>VLOOKUP(A9,'ProductCode$'!B2:U193,4,FALSE)</f>
        <v>4.8</v>
      </c>
      <c r="D9" s="36">
        <v>1</v>
      </c>
      <c r="E9" s="73">
        <f>C9*D9</f>
        <v>4.8</v>
      </c>
      <c r="F9" s="74"/>
      <c r="G9" s="114"/>
      <c r="H9" s="75">
        <f>G9*C9</f>
        <v>0</v>
      </c>
      <c r="I9" s="76"/>
      <c r="J9" s="76"/>
      <c r="K9" s="76"/>
      <c r="L9" s="76"/>
      <c r="M9" s="76"/>
      <c r="N9" s="76"/>
      <c r="O9" s="79"/>
      <c r="P9" s="79"/>
      <c r="Q9" s="79"/>
      <c r="R9" s="79"/>
      <c r="S9" s="79"/>
    </row>
    <row r="10" spans="1:23" s="76" customFormat="1" ht="19.5" customHeight="1" x14ac:dyDescent="0.25">
      <c r="A10" s="36" t="str">
        <f>'ProductCode$'!B66</f>
        <v>SERSM</v>
      </c>
      <c r="B10" s="100" t="str">
        <f>VLOOKUP(A10,'ProductCode$'!B2:D193,3,FALSE)</f>
        <v>Eraser</v>
      </c>
      <c r="C10" s="103">
        <f>VLOOKUP(A10,'ProductCode$'!B2:U193,4,FALSE)</f>
        <v>0.35</v>
      </c>
      <c r="D10" s="36">
        <v>1</v>
      </c>
      <c r="E10" s="73">
        <f>C10*D10</f>
        <v>0.35</v>
      </c>
      <c r="F10" s="74"/>
      <c r="G10" s="114"/>
      <c r="H10" s="75">
        <f>G10*C10</f>
        <v>0</v>
      </c>
      <c r="Q10" s="79"/>
      <c r="R10" s="79"/>
      <c r="S10" s="79"/>
    </row>
    <row r="11" spans="1:23" s="78" customFormat="1" ht="19.5" customHeight="1" x14ac:dyDescent="0.25">
      <c r="A11" s="36" t="str">
        <f>'ProductCode$'!B83</f>
        <v>SSHPR2HS</v>
      </c>
      <c r="B11" s="100" t="s">
        <v>67</v>
      </c>
      <c r="C11" s="103">
        <f>VLOOKUP(A11,'ProductCode$'!B2:U193,4,FALSE)</f>
        <v>1.5</v>
      </c>
      <c r="D11" s="36">
        <v>1</v>
      </c>
      <c r="E11" s="73">
        <f>C11*D11</f>
        <v>1.5</v>
      </c>
      <c r="F11" s="74"/>
      <c r="G11" s="114"/>
      <c r="H11" s="75">
        <f>G11*C11</f>
        <v>0</v>
      </c>
      <c r="I11" s="76"/>
      <c r="K11" s="76"/>
      <c r="L11" s="76"/>
      <c r="M11" s="76"/>
      <c r="N11" s="76"/>
      <c r="O11" s="79"/>
      <c r="P11" s="79"/>
      <c r="Q11" s="79"/>
      <c r="R11" s="79"/>
      <c r="S11" s="79"/>
    </row>
    <row r="12" spans="1:23" s="78" customFormat="1" ht="19.5" customHeight="1" x14ac:dyDescent="0.25">
      <c r="A12" s="80" t="str">
        <f>'ProductCode$'!B54</f>
        <v>SPENBLU</v>
      </c>
      <c r="B12" s="100" t="str">
        <f>VLOOKUP(A12,'ProductCode$'!B2:D193,3,FALSE)</f>
        <v>Blue Pen</v>
      </c>
      <c r="C12" s="103">
        <f>VLOOKUP(A12,'ProductCode$'!B2:U193,4,FALSE)</f>
        <v>0.5</v>
      </c>
      <c r="D12" s="36">
        <v>4</v>
      </c>
      <c r="E12" s="73">
        <f t="shared" si="0"/>
        <v>2</v>
      </c>
      <c r="F12" s="74"/>
      <c r="G12" s="114"/>
      <c r="H12" s="75">
        <f t="shared" si="1"/>
        <v>0</v>
      </c>
      <c r="I12" s="76"/>
      <c r="J12" s="76"/>
      <c r="K12" s="76"/>
      <c r="L12" s="76"/>
      <c r="M12" s="76"/>
      <c r="N12" s="76"/>
      <c r="O12" s="79"/>
      <c r="P12" s="79"/>
      <c r="Q12" s="79"/>
      <c r="R12" s="79"/>
      <c r="S12" s="79"/>
    </row>
    <row r="13" spans="1:23" s="78" customFormat="1" ht="19.5" customHeight="1" x14ac:dyDescent="0.25">
      <c r="A13" s="80" t="str">
        <f>'ProductCode$'!B56</f>
        <v>SPENBLK</v>
      </c>
      <c r="B13" s="100" t="str">
        <f>VLOOKUP(A13,'ProductCode$'!B2:D193,3,FALSE)</f>
        <v>Black Pen</v>
      </c>
      <c r="C13" s="103">
        <f>VLOOKUP(A13,'ProductCode$'!B2:U193,4,FALSE)</f>
        <v>0.5</v>
      </c>
      <c r="D13" s="36">
        <v>4</v>
      </c>
      <c r="E13" s="73">
        <f t="shared" si="0"/>
        <v>2</v>
      </c>
      <c r="F13" s="74"/>
      <c r="G13" s="114"/>
      <c r="H13" s="75">
        <f t="shared" si="1"/>
        <v>0</v>
      </c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</row>
    <row r="14" spans="1:23" s="78" customFormat="1" ht="19.5" customHeight="1" x14ac:dyDescent="0.25">
      <c r="A14" s="80" t="str">
        <f>'ProductCode$'!B55</f>
        <v>SPENRED</v>
      </c>
      <c r="B14" s="100" t="str">
        <f>VLOOKUP(A14,'ProductCode$'!B2:D193,3,FALSE)</f>
        <v>Red Pen</v>
      </c>
      <c r="C14" s="103">
        <f>VLOOKUP(A14,'ProductCode$'!B2:U193,4,FALSE)</f>
        <v>0.5</v>
      </c>
      <c r="D14" s="36">
        <v>2</v>
      </c>
      <c r="E14" s="73">
        <f t="shared" si="0"/>
        <v>1</v>
      </c>
      <c r="F14" s="74"/>
      <c r="G14" s="114"/>
      <c r="H14" s="75">
        <f t="shared" si="1"/>
        <v>0</v>
      </c>
      <c r="I14" s="76"/>
      <c r="J14" s="76"/>
      <c r="K14" s="163"/>
      <c r="L14" s="160"/>
      <c r="M14" s="76"/>
      <c r="N14" s="76"/>
      <c r="O14" s="79"/>
      <c r="P14" s="79"/>
      <c r="Q14" s="79"/>
      <c r="R14" s="79"/>
      <c r="S14" s="79"/>
    </row>
    <row r="15" spans="1:23" s="78" customFormat="1" ht="19.5" customHeight="1" x14ac:dyDescent="0.25">
      <c r="A15" s="80" t="str">
        <f>'ProductCode$'!B58</f>
        <v>SHGHLT</v>
      </c>
      <c r="B15" s="100" t="str">
        <f>VLOOKUP(A15,'ProductCode$'!B2:D193,3,FALSE)</f>
        <v>Highlighter pens (different colours)</v>
      </c>
      <c r="C15" s="103">
        <f>VLOOKUP(A15,'ProductCode$'!B2:U193,4,FALSE)</f>
        <v>1.3</v>
      </c>
      <c r="D15" s="36">
        <v>2</v>
      </c>
      <c r="E15" s="73">
        <f t="shared" ref="E15" si="2">C15*D15</f>
        <v>2.6</v>
      </c>
      <c r="F15" s="74"/>
      <c r="G15" s="114"/>
      <c r="H15" s="75">
        <f t="shared" si="1"/>
        <v>0</v>
      </c>
      <c r="I15" s="76"/>
      <c r="J15" s="76"/>
      <c r="K15" s="163"/>
      <c r="L15" s="160"/>
      <c r="M15" s="76"/>
      <c r="N15" s="76"/>
      <c r="O15" s="79"/>
      <c r="P15" s="79"/>
      <c r="Q15" s="79"/>
      <c r="R15" s="79"/>
      <c r="S15" s="79"/>
    </row>
    <row r="16" spans="1:23" s="76" customFormat="1" ht="19.5" customHeight="1" x14ac:dyDescent="0.25">
      <c r="A16" s="36" t="str">
        <f>'ProductCode$'!B75</f>
        <v>MRULP30</v>
      </c>
      <c r="B16" s="100" t="str">
        <f>VLOOKUP(A16,'ProductCode$'!B2:D193,3,FALSE)</f>
        <v xml:space="preserve">Plastic (not metal) Ruler 30cm - clear </v>
      </c>
      <c r="C16" s="103">
        <f>VLOOKUP(A16,'ProductCode$'!B2:U193,4,FALSE)</f>
        <v>0.5</v>
      </c>
      <c r="D16" s="36">
        <v>1</v>
      </c>
      <c r="E16" s="73">
        <f t="shared" si="0"/>
        <v>0.5</v>
      </c>
      <c r="F16" s="74"/>
      <c r="G16" s="114"/>
      <c r="H16" s="75">
        <f t="shared" si="1"/>
        <v>0</v>
      </c>
      <c r="K16" s="163"/>
      <c r="L16" s="160"/>
      <c r="N16" s="79"/>
      <c r="O16" s="79"/>
      <c r="P16" s="79"/>
      <c r="Q16" s="79"/>
      <c r="R16" s="79"/>
      <c r="S16" s="79"/>
    </row>
    <row r="17" spans="1:23" s="76" customFormat="1" ht="19.5" customHeight="1" x14ac:dyDescent="0.25">
      <c r="A17" s="36" t="str">
        <f>'ProductCode$'!B89</f>
        <v>SMTHPRT180</v>
      </c>
      <c r="B17" s="102" t="s">
        <v>59</v>
      </c>
      <c r="C17" s="103">
        <f>VLOOKUP(A17,'ProductCode$'!B2:U193,4,FALSE)</f>
        <v>0.8</v>
      </c>
      <c r="D17" s="36">
        <v>1</v>
      </c>
      <c r="E17" s="73">
        <f t="shared" si="0"/>
        <v>0.8</v>
      </c>
      <c r="F17" s="74"/>
      <c r="G17" s="114"/>
      <c r="H17" s="75">
        <f t="shared" si="1"/>
        <v>0</v>
      </c>
      <c r="K17" s="78"/>
      <c r="L17" s="78"/>
      <c r="M17" s="78"/>
      <c r="N17" s="78"/>
      <c r="O17" s="78"/>
      <c r="P17" s="78"/>
      <c r="Q17" s="78"/>
      <c r="S17" s="79"/>
      <c r="T17" s="79"/>
      <c r="U17" s="79"/>
      <c r="V17" s="79"/>
      <c r="W17" s="79"/>
    </row>
    <row r="18" spans="1:23" s="76" customFormat="1" ht="19.5" customHeight="1" x14ac:dyDescent="0.25">
      <c r="A18" s="36" t="str">
        <f>'ProductCode$'!B90</f>
        <v>SMTHCMP</v>
      </c>
      <c r="B18" s="89" t="s">
        <v>60</v>
      </c>
      <c r="C18" s="103">
        <f>VLOOKUP(A18,'ProductCode$'!B2:U193,4,FALSE)</f>
        <v>1.2</v>
      </c>
      <c r="D18" s="36">
        <v>1</v>
      </c>
      <c r="E18" s="73">
        <f t="shared" si="0"/>
        <v>1.2</v>
      </c>
      <c r="F18" s="74"/>
      <c r="G18" s="114"/>
      <c r="H18" s="75">
        <f t="shared" si="1"/>
        <v>0</v>
      </c>
      <c r="K18" s="78"/>
      <c r="L18" s="78"/>
      <c r="M18" s="78"/>
      <c r="N18" s="78"/>
      <c r="O18" s="78"/>
      <c r="P18" s="78"/>
      <c r="Q18" s="78"/>
      <c r="S18" s="79"/>
      <c r="T18" s="79"/>
      <c r="U18" s="79"/>
      <c r="V18" s="79"/>
      <c r="W18" s="79"/>
    </row>
    <row r="19" spans="1:23" s="78" customFormat="1" ht="19.5" customHeight="1" x14ac:dyDescent="0.25">
      <c r="A19" s="36" t="str">
        <f>'ProductCode$'!B28</f>
        <v>SBEBND64</v>
      </c>
      <c r="B19" s="100" t="str">
        <f>VLOOKUP(A19,'ProductCode$'!B2:D193,3,FALSE)</f>
        <v>A4 Binder Books lined (64 page)</v>
      </c>
      <c r="C19" s="103">
        <f>VLOOKUP(A19,'ProductCode$'!B2:U193,4,FALSE)</f>
        <v>1.2</v>
      </c>
      <c r="D19" s="36">
        <v>8</v>
      </c>
      <c r="E19" s="73">
        <f>C19*D19</f>
        <v>9.6</v>
      </c>
      <c r="F19" s="74"/>
      <c r="G19" s="114"/>
      <c r="H19" s="75">
        <f>G19*C19</f>
        <v>0</v>
      </c>
      <c r="I19" s="76"/>
      <c r="J19" s="77"/>
      <c r="U19" s="79"/>
      <c r="V19" s="79"/>
      <c r="W19" s="79"/>
    </row>
    <row r="20" spans="1:23" s="78" customFormat="1" ht="19.5" customHeight="1" x14ac:dyDescent="0.25">
      <c r="A20" s="36" t="str">
        <f>'ProductCode$'!B37</f>
        <v>SBA5NTE200</v>
      </c>
      <c r="B20" s="100" t="str">
        <f>VLOOKUP(A20,'ProductCode$'!B2:D193,3,FALSE)</f>
        <v>Notebook A5 Hard Cover 200 pg</v>
      </c>
      <c r="C20" s="103">
        <f>VLOOKUP(A20,'ProductCode$'!B2:U193,4,FALSE)</f>
        <v>3</v>
      </c>
      <c r="D20" s="36">
        <v>1</v>
      </c>
      <c r="E20" s="73">
        <f>C20*D20</f>
        <v>3</v>
      </c>
      <c r="F20" s="74"/>
      <c r="G20" s="114"/>
      <c r="H20" s="75">
        <f>G20*C20</f>
        <v>0</v>
      </c>
      <c r="I20" s="76"/>
      <c r="J20" s="77"/>
      <c r="U20" s="79"/>
      <c r="V20" s="79"/>
      <c r="W20" s="79"/>
    </row>
    <row r="21" spans="1:23" s="78" customFormat="1" ht="19.5" customHeight="1" x14ac:dyDescent="0.25">
      <c r="A21" s="36" t="str">
        <f>'ProductCode$'!B104</f>
        <v>SUSB16GB</v>
      </c>
      <c r="B21" s="100" t="str">
        <f>VLOOKUP(A21,'ProductCode$'!B2:D193,3,FALSE)</f>
        <v>USB stick (Retractable or Flip Top) 8+GB</v>
      </c>
      <c r="C21" s="103">
        <f>VLOOKUP(A21,'ProductCode$'!B2:U193,4,FALSE)</f>
        <v>9.5</v>
      </c>
      <c r="D21" s="36">
        <v>1</v>
      </c>
      <c r="E21" s="73">
        <f t="shared" si="0"/>
        <v>9.5</v>
      </c>
      <c r="F21" s="74"/>
      <c r="G21" s="114"/>
      <c r="H21" s="75">
        <f t="shared" si="1"/>
        <v>0</v>
      </c>
      <c r="I21" s="76"/>
    </row>
    <row r="22" spans="1:23" s="78" customFormat="1" ht="4.5" customHeight="1" x14ac:dyDescent="0.25">
      <c r="A22" s="135"/>
      <c r="B22" s="136"/>
      <c r="C22" s="143"/>
      <c r="D22" s="137"/>
      <c r="E22" s="144"/>
      <c r="F22" s="74"/>
      <c r="G22" s="139"/>
      <c r="H22" s="140"/>
    </row>
    <row r="23" spans="1:23" s="78" customFormat="1" ht="22.5" customHeight="1" x14ac:dyDescent="0.25">
      <c r="A23" s="135"/>
      <c r="B23" s="136"/>
      <c r="C23" s="414" t="s">
        <v>331</v>
      </c>
      <c r="D23" s="420"/>
      <c r="E23" s="421">
        <f>SUM(E7:E22)</f>
        <v>40.450000000000003</v>
      </c>
      <c r="F23" s="74"/>
      <c r="G23" s="145" t="s">
        <v>24</v>
      </c>
      <c r="H23" s="146">
        <f>SUM(H7:H22)</f>
        <v>0</v>
      </c>
    </row>
    <row r="24" spans="1:23" s="78" customFormat="1" ht="4.5" customHeight="1" x14ac:dyDescent="0.25">
      <c r="A24" s="154"/>
      <c r="B24" s="155"/>
      <c r="C24" s="156"/>
      <c r="D24" s="157"/>
      <c r="E24" s="150"/>
      <c r="F24" s="148"/>
      <c r="G24" s="149"/>
      <c r="H24" s="150"/>
    </row>
    <row r="25" spans="1:23" s="78" customFormat="1" ht="15" x14ac:dyDescent="0.25">
      <c r="A25" s="464" t="s">
        <v>26</v>
      </c>
      <c r="B25" s="465"/>
      <c r="C25" s="465"/>
      <c r="D25" s="465"/>
      <c r="E25" s="466"/>
      <c r="F25" s="151"/>
      <c r="G25" s="152"/>
      <c r="H25" s="153"/>
      <c r="I25" s="76"/>
      <c r="J25" s="76"/>
      <c r="U25" s="79"/>
      <c r="V25" s="79"/>
      <c r="W25" s="79"/>
    </row>
    <row r="26" spans="1:23" s="78" customFormat="1" ht="20.25" customHeight="1" x14ac:dyDescent="0.25">
      <c r="A26" s="36" t="str">
        <f>'ProductCode$'!B104</f>
        <v>SUSB16GB</v>
      </c>
      <c r="B26" s="100" t="s">
        <v>146</v>
      </c>
      <c r="C26" s="103">
        <f>VLOOKUP(A26,'ProductCode$'!B2:U1195,4,FALSE)</f>
        <v>9.5</v>
      </c>
      <c r="D26" s="36">
        <v>1</v>
      </c>
      <c r="E26" s="73">
        <f t="shared" ref="E26:E32" si="3">C26*D26</f>
        <v>9.5</v>
      </c>
      <c r="F26" s="74"/>
      <c r="G26" s="114"/>
      <c r="H26" s="75">
        <f t="shared" ref="H26:H32" si="4">G26*C26</f>
        <v>0</v>
      </c>
      <c r="I26" s="76"/>
    </row>
    <row r="27" spans="1:23" s="78" customFormat="1" ht="20.25" customHeight="1" x14ac:dyDescent="0.25">
      <c r="A27" s="36" t="str">
        <f>'ProductCode$'!B48</f>
        <v>SPCLHB</v>
      </c>
      <c r="B27" s="100" t="s">
        <v>211</v>
      </c>
      <c r="C27" s="103">
        <f>VLOOKUP(A27,'ProductCode$'!B2:U195,4,FALSE)</f>
        <v>0.4</v>
      </c>
      <c r="D27" s="36">
        <v>36</v>
      </c>
      <c r="E27" s="73">
        <f t="shared" si="3"/>
        <v>14.4</v>
      </c>
      <c r="F27" s="74"/>
      <c r="G27" s="114"/>
      <c r="H27" s="75">
        <f t="shared" si="4"/>
        <v>0</v>
      </c>
      <c r="I27" s="76"/>
    </row>
    <row r="28" spans="1:23" s="78" customFormat="1" ht="20.25" customHeight="1" x14ac:dyDescent="0.25">
      <c r="A28" s="36" t="s">
        <v>209</v>
      </c>
      <c r="B28" s="100" t="str">
        <f>VLOOKUP(A28,'ProductCode$'!B1:D192,3,FALSE)</f>
        <v>Artline 70 Permanent Marker (Industrial Tech)</v>
      </c>
      <c r="C28" s="103">
        <f>VLOOKUP(A28,'ProductCode$'!B3:U196,4,FALSE)</f>
        <v>4.2</v>
      </c>
      <c r="D28" s="36">
        <v>4</v>
      </c>
      <c r="E28" s="73">
        <f t="shared" ref="E28" si="5">C28*D28</f>
        <v>16.8</v>
      </c>
      <c r="F28" s="74"/>
      <c r="G28" s="114"/>
      <c r="H28" s="75">
        <f t="shared" ref="H28" si="6">G28*C28</f>
        <v>0</v>
      </c>
      <c r="I28" s="76"/>
    </row>
    <row r="29" spans="1:23" s="78" customFormat="1" ht="20.25" customHeight="1" x14ac:dyDescent="0.25">
      <c r="A29" s="80" t="str">
        <f>'ProductCode$'!B61</f>
        <v>SPCLARTHB</v>
      </c>
      <c r="B29" s="100" t="str">
        <f>VLOOKUP(A29,'ProductCode$'!B2:D193,3,FALSE)</f>
        <v>Lead pencil HB - Art</v>
      </c>
      <c r="C29" s="103">
        <f>VLOOKUP(A29,'ProductCode$'!B2:U193,4,FALSE)</f>
        <v>0.8</v>
      </c>
      <c r="D29" s="36">
        <v>2</v>
      </c>
      <c r="E29" s="73">
        <f t="shared" si="3"/>
        <v>1.6</v>
      </c>
      <c r="F29" s="74"/>
      <c r="G29" s="114"/>
      <c r="H29" s="75">
        <f t="shared" si="4"/>
        <v>0</v>
      </c>
      <c r="I29" s="76"/>
      <c r="J29" s="76"/>
      <c r="K29" s="76"/>
      <c r="L29" s="76"/>
      <c r="M29" s="76"/>
      <c r="N29" s="76"/>
      <c r="O29" s="163"/>
      <c r="P29" s="160"/>
      <c r="Q29" s="76"/>
      <c r="R29" s="76"/>
      <c r="S29" s="79"/>
      <c r="T29" s="79"/>
      <c r="U29" s="79"/>
      <c r="V29" s="79"/>
      <c r="W29" s="79"/>
    </row>
    <row r="30" spans="1:23" s="78" customFormat="1" ht="20.25" customHeight="1" x14ac:dyDescent="0.25">
      <c r="A30" s="80" t="str">
        <f>'ProductCode$'!B62</f>
        <v>SPCLART2B</v>
      </c>
      <c r="B30" s="100" t="str">
        <f>VLOOKUP(A30,'ProductCode$'!B2:D193,3,FALSE)</f>
        <v>Lead pencil 2B - Art</v>
      </c>
      <c r="C30" s="103">
        <f>VLOOKUP(A30,'ProductCode$'!B2:U193,4,FALSE)</f>
        <v>0.8</v>
      </c>
      <c r="D30" s="36">
        <v>2</v>
      </c>
      <c r="E30" s="73">
        <f t="shared" si="3"/>
        <v>1.6</v>
      </c>
      <c r="F30" s="74"/>
      <c r="G30" s="114"/>
      <c r="H30" s="75">
        <f t="shared" si="4"/>
        <v>0</v>
      </c>
      <c r="I30" s="76"/>
      <c r="J30" s="76"/>
      <c r="K30" s="76"/>
      <c r="L30" s="76"/>
      <c r="M30" s="76"/>
      <c r="N30" s="76"/>
      <c r="O30" s="79"/>
      <c r="P30" s="79"/>
      <c r="Q30" s="79"/>
      <c r="R30" s="76"/>
      <c r="S30" s="79"/>
      <c r="T30" s="79"/>
      <c r="U30" s="79"/>
      <c r="V30" s="79"/>
      <c r="W30" s="79"/>
    </row>
    <row r="31" spans="1:23" s="78" customFormat="1" ht="20.25" customHeight="1" x14ac:dyDescent="0.25">
      <c r="A31" s="80" t="str">
        <f>'ProductCode$'!B60</f>
        <v>SPCLART4B</v>
      </c>
      <c r="B31" s="100" t="str">
        <f>VLOOKUP(A31,'ProductCode$'!B2:D193,3,FALSE)</f>
        <v>Lead pencil 4B - Art</v>
      </c>
      <c r="C31" s="103">
        <f>VLOOKUP(A31,'ProductCode$'!B2:U193,4,FALSE)</f>
        <v>0.8</v>
      </c>
      <c r="D31" s="36">
        <v>1</v>
      </c>
      <c r="E31" s="73">
        <f t="shared" si="3"/>
        <v>0.8</v>
      </c>
      <c r="F31" s="74"/>
      <c r="G31" s="114"/>
      <c r="H31" s="75">
        <f t="shared" si="4"/>
        <v>0</v>
      </c>
      <c r="I31" s="76"/>
      <c r="J31" s="76"/>
      <c r="N31" s="76"/>
      <c r="O31" s="79"/>
      <c r="P31" s="79"/>
      <c r="Q31" s="79"/>
      <c r="R31" s="76"/>
      <c r="S31" s="79"/>
      <c r="T31" s="79"/>
      <c r="U31" s="79"/>
      <c r="V31" s="79"/>
      <c r="W31" s="79"/>
    </row>
    <row r="32" spans="1:23" s="78" customFormat="1" ht="20.25" customHeight="1" x14ac:dyDescent="0.25">
      <c r="A32" s="80" t="str">
        <f>'ProductCode$'!B59</f>
        <v>SPCLART6B</v>
      </c>
      <c r="B32" s="100" t="str">
        <f>VLOOKUP(A32,'ProductCode$'!B2:D193,3,FALSE)</f>
        <v>Lead pencil 6B - Art</v>
      </c>
      <c r="C32" s="103">
        <f>VLOOKUP(A32,'ProductCode$'!B2:U193,4,FALSE)</f>
        <v>0.8</v>
      </c>
      <c r="D32" s="36">
        <v>1</v>
      </c>
      <c r="E32" s="73">
        <f t="shared" si="3"/>
        <v>0.8</v>
      </c>
      <c r="F32" s="74"/>
      <c r="G32" s="114"/>
      <c r="H32" s="75">
        <f t="shared" si="4"/>
        <v>0</v>
      </c>
      <c r="I32" s="76"/>
      <c r="J32" s="76"/>
      <c r="K32" s="79"/>
      <c r="L32" s="79"/>
      <c r="M32" s="79"/>
      <c r="N32" s="76"/>
      <c r="O32" s="79"/>
      <c r="P32" s="79"/>
      <c r="Q32" s="79"/>
      <c r="R32" s="79"/>
      <c r="S32" s="79"/>
    </row>
    <row r="33" spans="1:19" s="78" customFormat="1" ht="20.25" customHeight="1" x14ac:dyDescent="0.25">
      <c r="A33" s="36" t="str">
        <f>'ProductCode$'!B63</f>
        <v>SPENPSBLK</v>
      </c>
      <c r="B33" s="100" t="str">
        <f>VLOOKUP(A33,'ProductCode$'!B2:D193,3,FALSE)</f>
        <v>Fine point black pen - Art</v>
      </c>
      <c r="C33" s="103">
        <f>VLOOKUP(A33,'ProductCode$'!B2:U193,4,FALSE)</f>
        <v>2.2999999999999998</v>
      </c>
      <c r="D33" s="36">
        <v>1</v>
      </c>
      <c r="E33" s="73">
        <f t="shared" ref="E33:E38" si="7">C33*D33</f>
        <v>2.2999999999999998</v>
      </c>
      <c r="F33" s="74"/>
      <c r="G33" s="114"/>
      <c r="H33" s="75">
        <f t="shared" ref="H33:H38" si="8">G33*C33</f>
        <v>0</v>
      </c>
      <c r="I33" s="76"/>
      <c r="K33" s="76"/>
      <c r="L33" s="76"/>
      <c r="M33" s="76"/>
      <c r="N33" s="76"/>
      <c r="O33" s="79"/>
      <c r="P33" s="79"/>
      <c r="Q33" s="79"/>
      <c r="R33" s="79"/>
      <c r="S33" s="79"/>
    </row>
    <row r="34" spans="1:19" s="78" customFormat="1" ht="20.25" customHeight="1" x14ac:dyDescent="0.25">
      <c r="A34" s="36" t="str">
        <f>'ProductCode$'!B105</f>
        <v>SCTI30XB</v>
      </c>
      <c r="B34" s="100" t="s">
        <v>114</v>
      </c>
      <c r="C34" s="103">
        <f>VLOOKUP(A34,'ProductCode$'!B2:U193,4,FALSE)</f>
        <v>33.5</v>
      </c>
      <c r="D34" s="36">
        <v>1</v>
      </c>
      <c r="E34" s="73">
        <f t="shared" si="7"/>
        <v>33.5</v>
      </c>
      <c r="F34" s="74"/>
      <c r="G34" s="114"/>
      <c r="H34" s="75">
        <f t="shared" si="8"/>
        <v>0</v>
      </c>
      <c r="I34" s="76"/>
      <c r="K34" s="76"/>
      <c r="L34" s="76"/>
      <c r="M34" s="76"/>
      <c r="N34" s="76"/>
      <c r="O34" s="79"/>
      <c r="P34" s="79"/>
      <c r="Q34" s="79"/>
      <c r="R34" s="79"/>
      <c r="S34" s="79"/>
    </row>
    <row r="35" spans="1:19" s="78" customFormat="1" ht="20.25" customHeight="1" x14ac:dyDescent="0.25">
      <c r="A35" s="36" t="str">
        <f>'ProductCode$'!B107</f>
        <v>MSFTYGL</v>
      </c>
      <c r="B35" s="100" t="str">
        <f>VLOOKUP(A35,'ProductCode$'!B2:D193,3,FALSE)</f>
        <v>Clear Safety Glasses</v>
      </c>
      <c r="C35" s="103">
        <f>VLOOKUP(A35,'ProductCode$'!B2:U193,4,FALSE)</f>
        <v>2.8</v>
      </c>
      <c r="D35" s="36">
        <v>1</v>
      </c>
      <c r="E35" s="73">
        <f t="shared" si="7"/>
        <v>2.8</v>
      </c>
      <c r="F35" s="74"/>
      <c r="G35" s="114"/>
      <c r="H35" s="75">
        <f t="shared" si="8"/>
        <v>0</v>
      </c>
    </row>
    <row r="36" spans="1:19" s="78" customFormat="1" ht="20.25" customHeight="1" x14ac:dyDescent="0.25">
      <c r="A36" s="36" t="str">
        <f>'ProductCode$'!B29</f>
        <v>SBZA4ZIPBND</v>
      </c>
      <c r="B36" s="100" t="str">
        <f>VLOOKUP(A36,'ProductCode$'!B2:D193,3,FALSE)</f>
        <v>A4 Zipper Binder</v>
      </c>
      <c r="C36" s="103">
        <f>VLOOKUP(A36,'ProductCode$'!B2:U193,4,FALSE)</f>
        <v>8</v>
      </c>
      <c r="D36" s="36">
        <v>1</v>
      </c>
      <c r="E36" s="73">
        <f t="shared" si="7"/>
        <v>8</v>
      </c>
      <c r="F36" s="74"/>
      <c r="G36" s="114"/>
      <c r="H36" s="75">
        <f t="shared" si="8"/>
        <v>0</v>
      </c>
    </row>
    <row r="37" spans="1:19" s="78" customFormat="1" ht="20.25" customHeight="1" x14ac:dyDescent="0.25">
      <c r="A37" s="36" t="str">
        <f>'ProductCode$'!B7</f>
        <v>SPCLCSCLR</v>
      </c>
      <c r="B37" s="100" t="str">
        <f>VLOOKUP(A37,'ProductCode$'!B2:D193,3,FALSE)</f>
        <v>Pencil Case Clear</v>
      </c>
      <c r="C37" s="103">
        <f>VLOOKUP(A37,'ProductCode$'!B2:U193,4,FALSE)</f>
        <v>3.5</v>
      </c>
      <c r="D37" s="36">
        <v>1</v>
      </c>
      <c r="E37" s="73">
        <f t="shared" si="7"/>
        <v>3.5</v>
      </c>
      <c r="F37" s="74"/>
      <c r="G37" s="114"/>
      <c r="H37" s="75">
        <f t="shared" si="8"/>
        <v>0</v>
      </c>
    </row>
    <row r="38" spans="1:19" s="78" customFormat="1" ht="28.5" customHeight="1" x14ac:dyDescent="0.25">
      <c r="A38" s="80" t="str">
        <f>'ProductCode$'!B102</f>
        <v>SPADCMB</v>
      </c>
      <c r="B38" s="170" t="str">
        <f>VLOOKUP(A38,'ProductCode$'!B2:D193,3,FALSE)</f>
        <v>Padlock for School Locker (Lockwood 4 Combination 40mm Brass Padlock)</v>
      </c>
      <c r="C38" s="103">
        <f>VLOOKUP(A38,'ProductCode$'!B2:U193,4,FALSE)</f>
        <v>25</v>
      </c>
      <c r="D38" s="36">
        <v>1</v>
      </c>
      <c r="E38" s="73">
        <f t="shared" si="7"/>
        <v>25</v>
      </c>
      <c r="F38" s="74"/>
      <c r="G38" s="114"/>
      <c r="H38" s="75">
        <f t="shared" si="8"/>
        <v>0</v>
      </c>
    </row>
    <row r="39" spans="1:19" s="13" customFormat="1" ht="31.5" customHeight="1" x14ac:dyDescent="0.25">
      <c r="A39" s="36" t="str">
        <f>'ProductCode$'!B106</f>
        <v>SCNCASCX</v>
      </c>
      <c r="B39" s="100" t="str">
        <f>VLOOKUP(A39,'ProductCode$'!B2:D193,3,FALSE)</f>
        <v>TI-nspire CX NON CAS Graphics Calculator (Maths Methods &amp; Specialist Maths)</v>
      </c>
      <c r="C39" s="103">
        <f>VLOOKUP(A39,'ProductCode$'!B2:U193,4,FALSE)</f>
        <v>225</v>
      </c>
      <c r="D39" s="36">
        <v>1</v>
      </c>
      <c r="E39" s="73">
        <f>C39*D39</f>
        <v>225</v>
      </c>
      <c r="F39" s="74"/>
      <c r="G39" s="114"/>
      <c r="H39" s="75">
        <f>G39*C39</f>
        <v>0</v>
      </c>
    </row>
    <row r="40" spans="1:19" ht="6" customHeight="1" x14ac:dyDescent="0.25">
      <c r="A40" s="23"/>
      <c r="B40" s="38"/>
      <c r="C40" s="39"/>
      <c r="D40" s="40"/>
      <c r="E40" s="44"/>
      <c r="F40" s="15"/>
      <c r="G40" s="14"/>
      <c r="H40" s="22"/>
    </row>
    <row r="41" spans="1:19" ht="22.5" customHeight="1" x14ac:dyDescent="0.25">
      <c r="A41" s="456" t="s">
        <v>27</v>
      </c>
      <c r="B41" s="457"/>
      <c r="C41" s="457"/>
      <c r="D41" s="457"/>
      <c r="E41" s="458"/>
      <c r="F41" s="66"/>
      <c r="G41" s="428"/>
      <c r="H41" s="429">
        <f>SUM(H26:H40)</f>
        <v>0</v>
      </c>
    </row>
    <row r="42" spans="1:19" ht="5.25" customHeight="1" x14ac:dyDescent="0.25">
      <c r="A42" s="23"/>
      <c r="B42" s="38"/>
      <c r="C42" s="43"/>
      <c r="D42" s="43"/>
      <c r="E42" s="24"/>
      <c r="F42" s="66"/>
      <c r="G42" s="50"/>
      <c r="H42" s="81"/>
    </row>
    <row r="43" spans="1:19" ht="27" customHeight="1" x14ac:dyDescent="0.25">
      <c r="A43" s="450" t="s">
        <v>329</v>
      </c>
      <c r="B43" s="451"/>
      <c r="C43" s="451"/>
      <c r="D43" s="451"/>
      <c r="E43" s="452"/>
      <c r="F43" s="56"/>
      <c r="G43" s="409"/>
      <c r="H43" s="410">
        <f>SUM(H23,H41)</f>
        <v>0</v>
      </c>
    </row>
    <row r="44" spans="1:19" ht="6.75" customHeight="1" x14ac:dyDescent="0.25">
      <c r="E44" s="7"/>
      <c r="F44" s="6"/>
      <c r="G44" s="5"/>
    </row>
    <row r="45" spans="1:19" s="97" customFormat="1" ht="21" customHeight="1" x14ac:dyDescent="0.25">
      <c r="A45" s="437" t="s">
        <v>332</v>
      </c>
      <c r="B45" s="437"/>
      <c r="C45" s="437"/>
      <c r="D45" s="437"/>
      <c r="E45" s="437"/>
      <c r="F45" s="437"/>
      <c r="G45" s="437"/>
      <c r="H45" s="437"/>
    </row>
    <row r="46" spans="1:19" s="108" customFormat="1" ht="24.75" customHeight="1" x14ac:dyDescent="0.25">
      <c r="A46" s="438" t="s">
        <v>334</v>
      </c>
      <c r="B46" s="439"/>
      <c r="C46" s="439"/>
      <c r="D46" s="439"/>
      <c r="E46" s="439"/>
      <c r="F46" s="439"/>
      <c r="G46" s="439"/>
      <c r="H46" s="440"/>
      <c r="M46" s="109"/>
    </row>
    <row r="47" spans="1:19" ht="9.75" customHeight="1" x14ac:dyDescent="0.25">
      <c r="A47" s="87"/>
      <c r="B47" s="86"/>
      <c r="C47" s="87"/>
      <c r="D47" s="87"/>
      <c r="E47" s="7"/>
      <c r="F47" s="6"/>
      <c r="G47" s="87"/>
    </row>
    <row r="48" spans="1:19" ht="24.75" customHeight="1" x14ac:dyDescent="0.25">
      <c r="A48" s="107"/>
      <c r="B48" s="94"/>
      <c r="C48" s="107"/>
      <c r="D48" s="441" t="s">
        <v>333</v>
      </c>
      <c r="E48" s="441"/>
      <c r="F48" s="441"/>
      <c r="G48" s="441"/>
      <c r="H48" s="422">
        <f>H43</f>
        <v>0</v>
      </c>
    </row>
    <row r="49" spans="1:9" ht="21.75" customHeight="1" x14ac:dyDescent="0.25">
      <c r="A49" s="115"/>
      <c r="B49" s="204" t="s">
        <v>86</v>
      </c>
      <c r="C49" s="20"/>
      <c r="D49" s="107"/>
      <c r="E49" s="208" t="s">
        <v>150</v>
      </c>
      <c r="G49" s="207" t="s">
        <v>149</v>
      </c>
      <c r="H49" s="207" t="s">
        <v>151</v>
      </c>
    </row>
    <row r="50" spans="1:9" ht="6.75" customHeight="1" x14ac:dyDescent="0.25">
      <c r="A50" s="105"/>
      <c r="B50" s="86"/>
      <c r="C50" s="3"/>
      <c r="D50" s="3"/>
      <c r="E50" s="3"/>
      <c r="F50" s="3"/>
      <c r="G50" s="3"/>
    </row>
    <row r="51" spans="1:9" ht="28.5" customHeight="1" x14ac:dyDescent="0.25">
      <c r="A51" s="104" t="s">
        <v>32</v>
      </c>
      <c r="B51" s="94"/>
      <c r="C51" s="3" t="s">
        <v>33</v>
      </c>
      <c r="D51" s="443"/>
      <c r="E51" s="443"/>
      <c r="F51" s="443"/>
      <c r="G51" s="443"/>
      <c r="H51" s="443"/>
    </row>
    <row r="52" spans="1:9" ht="12" customHeight="1" x14ac:dyDescent="0.25">
      <c r="A52" s="87"/>
      <c r="B52" s="86"/>
      <c r="C52" s="434"/>
      <c r="D52" s="434"/>
      <c r="E52" s="434"/>
      <c r="F52" s="6"/>
      <c r="G52" s="87"/>
    </row>
    <row r="53" spans="1:9" s="97" customFormat="1" ht="30.75" customHeight="1" x14ac:dyDescent="0.25">
      <c r="A53" s="444" t="s">
        <v>328</v>
      </c>
      <c r="B53" s="444"/>
      <c r="C53" s="444"/>
      <c r="D53" s="444"/>
      <c r="E53" s="444"/>
      <c r="F53" s="444"/>
      <c r="G53" s="444"/>
      <c r="H53" s="444"/>
      <c r="I53" s="99"/>
    </row>
    <row r="54" spans="1:9" ht="7.5" customHeight="1" x14ac:dyDescent="0.25">
      <c r="E54" s="20"/>
      <c r="F54" s="1"/>
      <c r="G54" s="1"/>
      <c r="H54" s="10"/>
    </row>
    <row r="55" spans="1:9" ht="30" customHeight="1" x14ac:dyDescent="0.25">
      <c r="A55" s="442" t="s">
        <v>79</v>
      </c>
      <c r="B55" s="442"/>
      <c r="C55" s="442"/>
      <c r="D55" s="442"/>
      <c r="E55" s="442"/>
      <c r="F55" s="442"/>
      <c r="G55" s="442"/>
      <c r="H55" s="442"/>
    </row>
    <row r="56" spans="1:9" ht="15" x14ac:dyDescent="0.25">
      <c r="B56" s="62"/>
    </row>
    <row r="57" spans="1:9" ht="15" x14ac:dyDescent="0.25">
      <c r="B57" s="62"/>
    </row>
  </sheetData>
  <sheetProtection algorithmName="SHA-512" hashValue="yCgRPqTPCD11ZudO5z3UfyAVe97hxxribu+SjrTA1BCoRT0NAvnSomxj+lErnI/+KzfVp25KdYLAECHiKfQ/lQ==" saltValue="ixHqaJfZbmdATCceWo4iAw==" spinCount="100000" sheet="1" selectLockedCells="1"/>
  <mergeCells count="16">
    <mergeCell ref="A25:E25"/>
    <mergeCell ref="A41:E41"/>
    <mergeCell ref="A43:E43"/>
    <mergeCell ref="A5:H5"/>
    <mergeCell ref="A1:H1"/>
    <mergeCell ref="A2:H2"/>
    <mergeCell ref="A3:H3"/>
    <mergeCell ref="A4:D4"/>
    <mergeCell ref="E4:H4"/>
    <mergeCell ref="A55:H55"/>
    <mergeCell ref="A45:H45"/>
    <mergeCell ref="D51:H51"/>
    <mergeCell ref="C52:E52"/>
    <mergeCell ref="A53:H53"/>
    <mergeCell ref="A46:H46"/>
    <mergeCell ref="D48:G48"/>
  </mergeCells>
  <printOptions horizontalCentered="1"/>
  <pageMargins left="0.70866141732283472" right="0.70866141732283472" top="0.31496062992125984" bottom="0.31496062992125984" header="0.31496062992125984" footer="0.31496062992125984"/>
  <pageSetup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6</xdr:col>
                    <xdr:colOff>628650</xdr:colOff>
                    <xdr:row>48</xdr:row>
                    <xdr:rowOff>66675</xdr:rowOff>
                  </from>
                  <to>
                    <xdr:col>6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7</xdr:col>
                    <xdr:colOff>752475</xdr:colOff>
                    <xdr:row>48</xdr:row>
                    <xdr:rowOff>57150</xdr:rowOff>
                  </from>
                  <to>
                    <xdr:col>8</xdr:col>
                    <xdr:colOff>66675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showRuler="0" view="pageLayout" zoomScale="75" zoomScaleNormal="100" zoomScaleSheetLayoutView="75" zoomScalePageLayoutView="75" workbookViewId="0">
      <selection activeCell="E4" sqref="E4:H4"/>
    </sheetView>
  </sheetViews>
  <sheetFormatPr defaultRowHeight="16.5" customHeight="1" x14ac:dyDescent="0.25"/>
  <cols>
    <col min="1" max="1" width="12.140625" style="5" customWidth="1"/>
    <col min="2" max="2" width="56.7109375" style="61" customWidth="1"/>
    <col min="3" max="3" width="10.5703125" style="5" customWidth="1"/>
    <col min="4" max="4" width="6.42578125" style="5" customWidth="1"/>
    <col min="5" max="5" width="10.42578125" style="5" customWidth="1"/>
    <col min="6" max="6" width="0.7109375" customWidth="1"/>
    <col min="7" max="7" width="10.5703125" customWidth="1"/>
    <col min="8" max="8" width="13.85546875" style="7" customWidth="1"/>
    <col min="9" max="9" width="11.140625" customWidth="1"/>
    <col min="10" max="10" width="11.28515625" customWidth="1"/>
    <col min="12" max="12" width="49" customWidth="1"/>
  </cols>
  <sheetData>
    <row r="1" spans="1:23" s="2" customFormat="1" ht="31.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23" s="2" customFormat="1" ht="12.75" customHeight="1" x14ac:dyDescent="0.25">
      <c r="A2" s="434" t="s">
        <v>195</v>
      </c>
      <c r="B2" s="434"/>
      <c r="C2" s="434"/>
      <c r="D2" s="434"/>
      <c r="E2" s="434"/>
      <c r="F2" s="434"/>
      <c r="G2" s="434"/>
      <c r="H2" s="434"/>
    </row>
    <row r="3" spans="1:23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23" s="2" customFormat="1" ht="30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23" s="9" customFormat="1" ht="3.7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23" s="2" customFormat="1" ht="30" x14ac:dyDescent="0.25">
      <c r="A6" s="27" t="s">
        <v>14</v>
      </c>
      <c r="B6" s="70" t="s">
        <v>1</v>
      </c>
      <c r="C6" s="27" t="s">
        <v>2</v>
      </c>
      <c r="D6" s="71" t="s">
        <v>19</v>
      </c>
      <c r="E6" s="72" t="s">
        <v>20</v>
      </c>
      <c r="F6" s="68"/>
      <c r="G6" s="27" t="s">
        <v>22</v>
      </c>
      <c r="H6" s="21" t="s">
        <v>20</v>
      </c>
      <c r="J6" s="9"/>
      <c r="K6" s="1"/>
      <c r="L6" s="1"/>
      <c r="M6" s="1"/>
      <c r="N6" s="1"/>
      <c r="O6" s="57"/>
      <c r="P6" s="58"/>
      <c r="Q6" s="14"/>
      <c r="R6" s="14"/>
      <c r="S6" s="14"/>
      <c r="T6" s="14"/>
    </row>
    <row r="7" spans="1:23" s="78" customFormat="1" ht="19.5" customHeight="1" x14ac:dyDescent="0.25">
      <c r="A7" s="80" t="str">
        <f>'ProductCode$'!B48</f>
        <v>SPCLHB</v>
      </c>
      <c r="B7" s="100" t="str">
        <f>VLOOKUP(A7,'ProductCode$'!B2:D193,3,FALSE)</f>
        <v>HB Pencils (Staedtler brand)</v>
      </c>
      <c r="C7" s="103">
        <f>VLOOKUP(A7,'ProductCode$'!B2:U193,4,FALSE)</f>
        <v>0.4</v>
      </c>
      <c r="D7" s="36">
        <v>2</v>
      </c>
      <c r="E7" s="73">
        <f t="shared" ref="E7:E20" si="0">C7*D7</f>
        <v>0.8</v>
      </c>
      <c r="F7" s="74"/>
      <c r="G7" s="114"/>
      <c r="H7" s="75">
        <f t="shared" ref="H7:H20" si="1">G7*C7</f>
        <v>0</v>
      </c>
      <c r="I7" s="76"/>
      <c r="J7" s="76"/>
      <c r="K7" s="76"/>
      <c r="L7" s="76"/>
      <c r="M7" s="76"/>
      <c r="N7" s="76"/>
      <c r="O7" s="163"/>
      <c r="P7" s="160"/>
      <c r="Q7" s="76"/>
      <c r="R7" s="76"/>
      <c r="S7" s="79"/>
      <c r="T7" s="79"/>
      <c r="U7" s="79"/>
      <c r="V7" s="79"/>
      <c r="W7" s="79"/>
    </row>
    <row r="8" spans="1:23" s="78" customFormat="1" ht="19.5" customHeight="1" x14ac:dyDescent="0.25">
      <c r="A8" s="80" t="str">
        <f>'ProductCode$'!B49</f>
        <v>SPCL2B</v>
      </c>
      <c r="B8" s="100" t="str">
        <f>VLOOKUP(A8,'ProductCode$'!B2:D193,3,FALSE)</f>
        <v>2B Pencils</v>
      </c>
      <c r="C8" s="103">
        <f>VLOOKUP(A8,'ProductCode$'!B2:U193,4,FALSE)</f>
        <v>0.4</v>
      </c>
      <c r="D8" s="36">
        <v>2</v>
      </c>
      <c r="E8" s="73">
        <f t="shared" si="0"/>
        <v>0.8</v>
      </c>
      <c r="F8" s="74"/>
      <c r="G8" s="114"/>
      <c r="H8" s="75">
        <f t="shared" si="1"/>
        <v>0</v>
      </c>
      <c r="I8" s="76"/>
      <c r="J8" s="76"/>
      <c r="K8" s="76"/>
      <c r="L8" s="76"/>
      <c r="M8" s="76"/>
      <c r="N8" s="76"/>
      <c r="O8" s="79"/>
      <c r="P8" s="79"/>
      <c r="Q8" s="79"/>
      <c r="R8" s="76"/>
      <c r="S8" s="79"/>
      <c r="T8" s="79"/>
      <c r="U8" s="79"/>
      <c r="V8" s="79"/>
      <c r="W8" s="79"/>
    </row>
    <row r="9" spans="1:23" s="78" customFormat="1" ht="19.5" customHeight="1" x14ac:dyDescent="0.25">
      <c r="A9" s="80" t="str">
        <f>'ProductCode$'!B43</f>
        <v>SPCLCLR12</v>
      </c>
      <c r="B9" s="100" t="str">
        <f>VLOOKUP(A9,'ProductCode$'!B2:D193,3,FALSE)</f>
        <v>Coloured Pencils (Pack 12) Staedtler Norris brand</v>
      </c>
      <c r="C9" s="103">
        <f>VLOOKUP(A9,'ProductCode$'!B2:U193,4,FALSE)</f>
        <v>4.8</v>
      </c>
      <c r="D9" s="36">
        <v>1</v>
      </c>
      <c r="E9" s="73">
        <f>C9*D9</f>
        <v>4.8</v>
      </c>
      <c r="F9" s="74"/>
      <c r="G9" s="114"/>
      <c r="H9" s="75">
        <f>G9*C9</f>
        <v>0</v>
      </c>
      <c r="I9" s="76"/>
      <c r="J9" s="76"/>
      <c r="K9" s="76"/>
      <c r="L9" s="76"/>
      <c r="M9" s="76"/>
      <c r="N9" s="76"/>
      <c r="O9" s="79"/>
      <c r="P9" s="79"/>
      <c r="Q9" s="79"/>
      <c r="R9" s="79"/>
      <c r="S9" s="79"/>
    </row>
    <row r="10" spans="1:23" s="76" customFormat="1" ht="19.5" customHeight="1" x14ac:dyDescent="0.25">
      <c r="A10" s="36" t="str">
        <f>'ProductCode$'!B66</f>
        <v>SERSM</v>
      </c>
      <c r="B10" s="100" t="str">
        <f>VLOOKUP(A10,'ProductCode$'!B2:D193,3,FALSE)</f>
        <v>Eraser</v>
      </c>
      <c r="C10" s="103">
        <f>VLOOKUP(A10,'ProductCode$'!B2:U193,4,FALSE)</f>
        <v>0.35</v>
      </c>
      <c r="D10" s="36">
        <v>1</v>
      </c>
      <c r="E10" s="73">
        <f>C10*D10</f>
        <v>0.35</v>
      </c>
      <c r="F10" s="74"/>
      <c r="G10" s="114"/>
      <c r="H10" s="75">
        <f>G10*C10</f>
        <v>0</v>
      </c>
      <c r="Q10" s="79"/>
      <c r="R10" s="79"/>
      <c r="S10" s="79"/>
    </row>
    <row r="11" spans="1:23" s="78" customFormat="1" ht="19.5" customHeight="1" x14ac:dyDescent="0.25">
      <c r="A11" s="36" t="str">
        <f>'ProductCode$'!B83</f>
        <v>SSHPR2HS</v>
      </c>
      <c r="B11" s="100" t="s">
        <v>67</v>
      </c>
      <c r="C11" s="103">
        <f>VLOOKUP(A11,'ProductCode$'!B2:U193,4,FALSE)</f>
        <v>1.5</v>
      </c>
      <c r="D11" s="36">
        <v>1</v>
      </c>
      <c r="E11" s="73">
        <f>C11*D11</f>
        <v>1.5</v>
      </c>
      <c r="F11" s="74"/>
      <c r="G11" s="114"/>
      <c r="H11" s="75">
        <f>G11*C11</f>
        <v>0</v>
      </c>
      <c r="I11" s="76"/>
      <c r="K11" s="76"/>
      <c r="L11" s="76"/>
      <c r="M11" s="76"/>
      <c r="N11" s="76"/>
      <c r="O11" s="79"/>
      <c r="P11" s="79"/>
      <c r="Q11" s="79"/>
      <c r="R11" s="79"/>
      <c r="S11" s="79"/>
    </row>
    <row r="12" spans="1:23" s="78" customFormat="1" ht="19.5" customHeight="1" x14ac:dyDescent="0.25">
      <c r="A12" s="80" t="str">
        <f>'ProductCode$'!B54</f>
        <v>SPENBLU</v>
      </c>
      <c r="B12" s="100" t="str">
        <f>VLOOKUP(A12,'ProductCode$'!B2:D193,3,FALSE)</f>
        <v>Blue Pen</v>
      </c>
      <c r="C12" s="103">
        <f>VLOOKUP(A12,'ProductCode$'!B2:U193,4,FALSE)</f>
        <v>0.5</v>
      </c>
      <c r="D12" s="36">
        <v>4</v>
      </c>
      <c r="E12" s="73">
        <f t="shared" si="0"/>
        <v>2</v>
      </c>
      <c r="F12" s="74"/>
      <c r="G12" s="114"/>
      <c r="H12" s="75">
        <f t="shared" si="1"/>
        <v>0</v>
      </c>
      <c r="I12" s="76"/>
      <c r="J12" s="76"/>
      <c r="K12" s="76"/>
      <c r="L12" s="76"/>
      <c r="M12" s="76"/>
      <c r="N12" s="76"/>
      <c r="O12" s="79"/>
      <c r="P12" s="79"/>
      <c r="Q12" s="79"/>
      <c r="R12" s="79"/>
      <c r="S12" s="79"/>
    </row>
    <row r="13" spans="1:23" s="78" customFormat="1" ht="19.5" customHeight="1" x14ac:dyDescent="0.25">
      <c r="A13" s="80" t="str">
        <f>'ProductCode$'!B56</f>
        <v>SPENBLK</v>
      </c>
      <c r="B13" s="100" t="str">
        <f>VLOOKUP(A13,'ProductCode$'!B2:D193,3,FALSE)</f>
        <v>Black Pen</v>
      </c>
      <c r="C13" s="103">
        <f>VLOOKUP(A13,'ProductCode$'!B2:U193,4,FALSE)</f>
        <v>0.5</v>
      </c>
      <c r="D13" s="36">
        <v>4</v>
      </c>
      <c r="E13" s="73">
        <f t="shared" si="0"/>
        <v>2</v>
      </c>
      <c r="F13" s="74"/>
      <c r="G13" s="114"/>
      <c r="H13" s="75">
        <f t="shared" si="1"/>
        <v>0</v>
      </c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</row>
    <row r="14" spans="1:23" s="78" customFormat="1" ht="19.5" customHeight="1" x14ac:dyDescent="0.25">
      <c r="A14" s="80" t="str">
        <f>'ProductCode$'!B55</f>
        <v>SPENRED</v>
      </c>
      <c r="B14" s="100" t="str">
        <f>VLOOKUP(A14,'ProductCode$'!B2:D193,3,FALSE)</f>
        <v>Red Pen</v>
      </c>
      <c r="C14" s="103">
        <f>VLOOKUP(A14,'ProductCode$'!B2:U193,4,FALSE)</f>
        <v>0.5</v>
      </c>
      <c r="D14" s="36">
        <v>2</v>
      </c>
      <c r="E14" s="73">
        <f t="shared" si="0"/>
        <v>1</v>
      </c>
      <c r="F14" s="74"/>
      <c r="G14" s="114"/>
      <c r="H14" s="75">
        <f t="shared" si="1"/>
        <v>0</v>
      </c>
      <c r="I14" s="76"/>
      <c r="J14" s="76"/>
      <c r="K14" s="163"/>
      <c r="L14" s="160"/>
      <c r="M14" s="76"/>
      <c r="N14" s="76"/>
      <c r="O14" s="79"/>
      <c r="P14" s="79"/>
      <c r="Q14" s="79"/>
      <c r="R14" s="79"/>
      <c r="S14" s="79"/>
    </row>
    <row r="15" spans="1:23" s="78" customFormat="1" ht="19.5" customHeight="1" x14ac:dyDescent="0.25">
      <c r="A15" s="80" t="str">
        <f>'ProductCode$'!B58</f>
        <v>SHGHLT</v>
      </c>
      <c r="B15" s="100" t="str">
        <f>VLOOKUP(A15,'ProductCode$'!B2:D193,3,FALSE)</f>
        <v>Highlighter pens (different colours)</v>
      </c>
      <c r="C15" s="103">
        <f>VLOOKUP(A15,'ProductCode$'!B2:U193,4,FALSE)</f>
        <v>1.3</v>
      </c>
      <c r="D15" s="36">
        <v>2</v>
      </c>
      <c r="E15" s="73">
        <f t="shared" ref="E15" si="2">C15*D15</f>
        <v>2.6</v>
      </c>
      <c r="F15" s="74"/>
      <c r="G15" s="114"/>
      <c r="H15" s="75">
        <f t="shared" si="1"/>
        <v>0</v>
      </c>
      <c r="I15" s="76"/>
      <c r="J15" s="76"/>
      <c r="K15" s="163"/>
      <c r="L15" s="160"/>
      <c r="M15" s="76"/>
      <c r="N15" s="76"/>
      <c r="O15" s="79"/>
      <c r="P15" s="79"/>
      <c r="Q15" s="79"/>
      <c r="R15" s="79"/>
      <c r="S15" s="79"/>
    </row>
    <row r="16" spans="1:23" s="76" customFormat="1" ht="19.5" customHeight="1" x14ac:dyDescent="0.25">
      <c r="A16" s="36" t="str">
        <f>'ProductCode$'!B75</f>
        <v>MRULP30</v>
      </c>
      <c r="B16" s="100" t="str">
        <f>VLOOKUP(A16,'ProductCode$'!B2:D193,3,FALSE)</f>
        <v xml:space="preserve">Plastic (not metal) Ruler 30cm - clear </v>
      </c>
      <c r="C16" s="103">
        <f>VLOOKUP(A16,'ProductCode$'!B2:U193,4,FALSE)</f>
        <v>0.5</v>
      </c>
      <c r="D16" s="36">
        <v>1</v>
      </c>
      <c r="E16" s="73">
        <f t="shared" si="0"/>
        <v>0.5</v>
      </c>
      <c r="F16" s="74"/>
      <c r="G16" s="114"/>
      <c r="H16" s="75">
        <f t="shared" si="1"/>
        <v>0</v>
      </c>
      <c r="K16" s="163"/>
      <c r="L16" s="160"/>
      <c r="N16" s="79"/>
      <c r="O16" s="79"/>
      <c r="P16" s="79"/>
      <c r="Q16" s="79"/>
      <c r="R16" s="79"/>
      <c r="S16" s="79"/>
    </row>
    <row r="17" spans="1:23" s="76" customFormat="1" ht="19.5" customHeight="1" x14ac:dyDescent="0.25">
      <c r="A17" s="36" t="str">
        <f>'ProductCode$'!B89</f>
        <v>SMTHPRT180</v>
      </c>
      <c r="B17" s="102" t="s">
        <v>59</v>
      </c>
      <c r="C17" s="103">
        <f>VLOOKUP(A17,'ProductCode$'!B2:U193,4,FALSE)</f>
        <v>0.8</v>
      </c>
      <c r="D17" s="36">
        <v>1</v>
      </c>
      <c r="E17" s="73">
        <f t="shared" si="0"/>
        <v>0.8</v>
      </c>
      <c r="F17" s="74"/>
      <c r="G17" s="114"/>
      <c r="H17" s="75">
        <f t="shared" si="1"/>
        <v>0</v>
      </c>
      <c r="K17" s="78"/>
      <c r="L17" s="78"/>
      <c r="M17" s="78"/>
      <c r="N17" s="78"/>
      <c r="O17" s="78"/>
      <c r="P17" s="78"/>
      <c r="Q17" s="78"/>
      <c r="S17" s="79"/>
      <c r="T17" s="79"/>
      <c r="U17" s="79"/>
      <c r="V17" s="79"/>
      <c r="W17" s="79"/>
    </row>
    <row r="18" spans="1:23" s="76" customFormat="1" ht="19.5" customHeight="1" x14ac:dyDescent="0.25">
      <c r="A18" s="36" t="str">
        <f>'ProductCode$'!B90</f>
        <v>SMTHCMP</v>
      </c>
      <c r="B18" s="89" t="s">
        <v>60</v>
      </c>
      <c r="C18" s="103">
        <f>VLOOKUP(A18,'ProductCode$'!B2:U193,4,FALSE)</f>
        <v>1.2</v>
      </c>
      <c r="D18" s="36">
        <v>1</v>
      </c>
      <c r="E18" s="73">
        <f t="shared" si="0"/>
        <v>1.2</v>
      </c>
      <c r="F18" s="74"/>
      <c r="G18" s="114"/>
      <c r="H18" s="75">
        <f t="shared" si="1"/>
        <v>0</v>
      </c>
      <c r="K18" s="78"/>
      <c r="L18" s="78"/>
      <c r="M18" s="78"/>
      <c r="N18" s="78"/>
      <c r="O18" s="78"/>
      <c r="P18" s="78"/>
      <c r="Q18" s="78"/>
      <c r="S18" s="79"/>
      <c r="T18" s="79"/>
      <c r="U18" s="79"/>
      <c r="V18" s="79"/>
      <c r="W18" s="79"/>
    </row>
    <row r="19" spans="1:23" s="78" customFormat="1" ht="19.5" customHeight="1" x14ac:dyDescent="0.25">
      <c r="A19" s="36" t="str">
        <f>'ProductCode$'!B28</f>
        <v>SBEBND64</v>
      </c>
      <c r="B19" s="100" t="str">
        <f>VLOOKUP(A19,'ProductCode$'!B2:D193,3,FALSE)</f>
        <v>A4 Binder Books lined (64 page)</v>
      </c>
      <c r="C19" s="103">
        <f>VLOOKUP(A19,'ProductCode$'!B2:U193,4,FALSE)</f>
        <v>1.2</v>
      </c>
      <c r="D19" s="36">
        <v>8</v>
      </c>
      <c r="E19" s="73">
        <f>C19*D19</f>
        <v>9.6</v>
      </c>
      <c r="F19" s="74"/>
      <c r="G19" s="114"/>
      <c r="H19" s="75">
        <f>G19*C19</f>
        <v>0</v>
      </c>
      <c r="I19" s="76"/>
      <c r="J19" s="77"/>
      <c r="U19" s="79"/>
      <c r="V19" s="79"/>
      <c r="W19" s="79"/>
    </row>
    <row r="20" spans="1:23" s="78" customFormat="1" ht="19.5" customHeight="1" x14ac:dyDescent="0.25">
      <c r="A20" s="36" t="str">
        <f>'ProductCode$'!B104</f>
        <v>SUSB16GB</v>
      </c>
      <c r="B20" s="100" t="str">
        <f>VLOOKUP(A20,'ProductCode$'!B2:D193,3,FALSE)</f>
        <v>USB stick (Retractable or Flip Top) 8+GB</v>
      </c>
      <c r="C20" s="103">
        <f>VLOOKUP(A20,'ProductCode$'!B2:U193,4,FALSE)</f>
        <v>9.5</v>
      </c>
      <c r="D20" s="36">
        <v>1</v>
      </c>
      <c r="E20" s="73">
        <f t="shared" si="0"/>
        <v>9.5</v>
      </c>
      <c r="F20" s="74"/>
      <c r="G20" s="114"/>
      <c r="H20" s="75">
        <f t="shared" si="1"/>
        <v>0</v>
      </c>
      <c r="I20" s="76"/>
    </row>
    <row r="21" spans="1:23" s="78" customFormat="1" ht="5.25" customHeight="1" x14ac:dyDescent="0.25">
      <c r="A21" s="135"/>
      <c r="B21" s="136"/>
      <c r="C21" s="143"/>
      <c r="D21" s="137"/>
      <c r="E21" s="144"/>
      <c r="F21" s="74"/>
      <c r="G21" s="139"/>
      <c r="H21" s="140"/>
    </row>
    <row r="22" spans="1:23" s="78" customFormat="1" ht="21.75" customHeight="1" x14ac:dyDescent="0.25">
      <c r="A22" s="135"/>
      <c r="B22" s="136"/>
      <c r="C22" s="414" t="s">
        <v>331</v>
      </c>
      <c r="D22" s="420"/>
      <c r="E22" s="421">
        <f>SUM(E7:E20)</f>
        <v>37.450000000000003</v>
      </c>
      <c r="F22" s="74"/>
      <c r="G22" s="145" t="s">
        <v>24</v>
      </c>
      <c r="H22" s="146">
        <f>SUM(H7:H21)</f>
        <v>0</v>
      </c>
    </row>
    <row r="23" spans="1:23" s="78" customFormat="1" ht="3.75" customHeight="1" x14ac:dyDescent="0.25">
      <c r="A23" s="135"/>
      <c r="B23" s="136"/>
      <c r="C23" s="143"/>
      <c r="D23" s="137"/>
      <c r="E23" s="147"/>
      <c r="F23" s="79"/>
      <c r="G23" s="139"/>
      <c r="H23" s="140"/>
      <c r="I23" s="76"/>
    </row>
    <row r="24" spans="1:23" s="78" customFormat="1" ht="5.25" customHeight="1" x14ac:dyDescent="0.25">
      <c r="A24" s="154"/>
      <c r="B24" s="155"/>
      <c r="C24" s="156"/>
      <c r="D24" s="157"/>
      <c r="E24" s="150"/>
      <c r="F24" s="148"/>
      <c r="G24" s="149"/>
      <c r="H24" s="150"/>
    </row>
    <row r="25" spans="1:23" s="78" customFormat="1" ht="15" x14ac:dyDescent="0.25">
      <c r="A25" s="464" t="s">
        <v>26</v>
      </c>
      <c r="B25" s="465"/>
      <c r="C25" s="465"/>
      <c r="D25" s="465"/>
      <c r="E25" s="466"/>
      <c r="F25" s="151"/>
      <c r="G25" s="152"/>
      <c r="H25" s="153"/>
      <c r="I25" s="76"/>
      <c r="J25" s="76"/>
      <c r="U25" s="79"/>
      <c r="V25" s="79"/>
      <c r="W25" s="79"/>
    </row>
    <row r="26" spans="1:23" s="78" customFormat="1" ht="21.75" customHeight="1" x14ac:dyDescent="0.25">
      <c r="A26" s="36" t="str">
        <f>'ProductCode$'!B104</f>
        <v>SUSB16GB</v>
      </c>
      <c r="B26" s="166" t="s">
        <v>147</v>
      </c>
      <c r="C26" s="103">
        <f>VLOOKUP(A26,'ProductCode$'!B2:U193,4,FALSE)</f>
        <v>9.5</v>
      </c>
      <c r="D26" s="36">
        <v>1</v>
      </c>
      <c r="E26" s="73">
        <f t="shared" ref="E26:E34" si="3">C26*D26</f>
        <v>9.5</v>
      </c>
      <c r="F26" s="74"/>
      <c r="G26" s="114"/>
      <c r="H26" s="75">
        <f t="shared" ref="H26:H34" si="4">G26*C26</f>
        <v>0</v>
      </c>
      <c r="I26" s="76"/>
    </row>
    <row r="27" spans="1:23" s="78" customFormat="1" ht="21.75" customHeight="1" x14ac:dyDescent="0.25">
      <c r="A27" s="36" t="str">
        <f>'ProductCode$'!B48</f>
        <v>SPCLHB</v>
      </c>
      <c r="B27" s="166" t="s">
        <v>211</v>
      </c>
      <c r="C27" s="103">
        <f>VLOOKUP(A27,'ProductCode$'!B2:U193,4,FALSE)</f>
        <v>0.4</v>
      </c>
      <c r="D27" s="36">
        <v>36</v>
      </c>
      <c r="E27" s="73">
        <f t="shared" si="3"/>
        <v>14.4</v>
      </c>
      <c r="F27" s="74"/>
      <c r="G27" s="114"/>
      <c r="H27" s="75">
        <f t="shared" si="4"/>
        <v>0</v>
      </c>
      <c r="I27" s="76"/>
    </row>
    <row r="28" spans="1:23" s="78" customFormat="1" ht="21.75" customHeight="1" x14ac:dyDescent="0.25">
      <c r="A28" s="36" t="s">
        <v>209</v>
      </c>
      <c r="B28" s="100" t="str">
        <f>VLOOKUP(A28,'ProductCode$'!B1:D192,3,FALSE)</f>
        <v>Artline 70 Permanent Marker (Industrial Tech)</v>
      </c>
      <c r="C28" s="103">
        <f>VLOOKUP(A28,'ProductCode$'!B2:U193,4,FALSE)</f>
        <v>4.2</v>
      </c>
      <c r="D28" s="36">
        <v>4</v>
      </c>
      <c r="E28" s="73">
        <f>C28*D28</f>
        <v>16.8</v>
      </c>
      <c r="F28" s="74"/>
      <c r="G28" s="114"/>
      <c r="H28" s="75">
        <f>G28*C28</f>
        <v>0</v>
      </c>
      <c r="I28" s="76"/>
    </row>
    <row r="29" spans="1:23" s="78" customFormat="1" ht="21.75" customHeight="1" x14ac:dyDescent="0.25">
      <c r="A29" s="80" t="str">
        <f>'ProductCode$'!B61</f>
        <v>SPCLARTHB</v>
      </c>
      <c r="B29" s="100" t="str">
        <f>VLOOKUP(A29,'ProductCode$'!B2:D193,3,FALSE)</f>
        <v>Lead pencil HB - Art</v>
      </c>
      <c r="C29" s="103">
        <f>VLOOKUP(A29,'ProductCode$'!B2:U193,4,FALSE)</f>
        <v>0.8</v>
      </c>
      <c r="D29" s="36">
        <v>2</v>
      </c>
      <c r="E29" s="73">
        <f>C29*D29</f>
        <v>1.6</v>
      </c>
      <c r="F29" s="74"/>
      <c r="G29" s="114"/>
      <c r="H29" s="75">
        <f>G29*C29</f>
        <v>0</v>
      </c>
      <c r="I29" s="76"/>
      <c r="J29" s="76"/>
      <c r="N29" s="76"/>
      <c r="O29" s="79"/>
      <c r="P29" s="79"/>
      <c r="Q29" s="79"/>
      <c r="R29" s="76"/>
      <c r="S29" s="79"/>
      <c r="T29" s="79"/>
      <c r="U29" s="79"/>
      <c r="V29" s="79"/>
      <c r="W29" s="79"/>
    </row>
    <row r="30" spans="1:23" s="78" customFormat="1" ht="21.75" customHeight="1" x14ac:dyDescent="0.25">
      <c r="A30" s="80" t="str">
        <f>'ProductCode$'!B62</f>
        <v>SPCLART2B</v>
      </c>
      <c r="B30" s="100" t="str">
        <f>VLOOKUP(A30,'ProductCode$'!B2:D193,3,FALSE)</f>
        <v>Lead pencil 2B - Art</v>
      </c>
      <c r="C30" s="103">
        <f>VLOOKUP(A30,'ProductCode$'!B2:U193,4,FALSE)</f>
        <v>0.8</v>
      </c>
      <c r="D30" s="36">
        <v>2</v>
      </c>
      <c r="E30" s="73">
        <f t="shared" si="3"/>
        <v>1.6</v>
      </c>
      <c r="F30" s="74"/>
      <c r="G30" s="114"/>
      <c r="H30" s="75">
        <f t="shared" si="4"/>
        <v>0</v>
      </c>
      <c r="I30" s="76"/>
      <c r="J30" s="76"/>
      <c r="K30" s="76"/>
      <c r="L30" s="76"/>
      <c r="M30" s="76"/>
      <c r="N30" s="76"/>
      <c r="O30" s="163"/>
      <c r="P30" s="160"/>
      <c r="Q30" s="76"/>
      <c r="R30" s="76"/>
      <c r="S30" s="79"/>
      <c r="T30" s="79"/>
      <c r="U30" s="79"/>
      <c r="V30" s="79"/>
      <c r="W30" s="79"/>
    </row>
    <row r="31" spans="1:23" s="78" customFormat="1" ht="21.75" customHeight="1" x14ac:dyDescent="0.25">
      <c r="A31" s="80" t="str">
        <f>'ProductCode$'!B60</f>
        <v>SPCLART4B</v>
      </c>
      <c r="B31" s="100" t="str">
        <f>VLOOKUP(A31,'ProductCode$'!B2:D193,3,FALSE)</f>
        <v>Lead pencil 4B - Art</v>
      </c>
      <c r="C31" s="103">
        <f>VLOOKUP(A31,'ProductCode$'!B2:U193,4,FALSE)</f>
        <v>0.8</v>
      </c>
      <c r="D31" s="36">
        <v>1</v>
      </c>
      <c r="E31" s="73">
        <f>C31*D31</f>
        <v>0.8</v>
      </c>
      <c r="F31" s="74"/>
      <c r="G31" s="114"/>
      <c r="H31" s="75">
        <f>G31*C31</f>
        <v>0</v>
      </c>
      <c r="I31" s="76"/>
      <c r="J31" s="76"/>
      <c r="K31" s="79"/>
      <c r="L31" s="79"/>
      <c r="M31" s="79"/>
      <c r="N31" s="76"/>
      <c r="O31" s="79"/>
      <c r="P31" s="79"/>
      <c r="Q31" s="79"/>
      <c r="R31" s="79"/>
      <c r="S31" s="79"/>
    </row>
    <row r="32" spans="1:23" s="78" customFormat="1" ht="21.75" customHeight="1" x14ac:dyDescent="0.25">
      <c r="A32" s="36" t="str">
        <f>'ProductCode$'!B59</f>
        <v>SPCLART6B</v>
      </c>
      <c r="B32" s="100" t="str">
        <f>VLOOKUP(A32,'ProductCode$'!B2:D193,3,FALSE)</f>
        <v>Lead pencil 6B - Art</v>
      </c>
      <c r="C32" s="103">
        <f>VLOOKUP(A32,'ProductCode$'!B2:U193,4,FALSE)</f>
        <v>0.8</v>
      </c>
      <c r="D32" s="36">
        <v>1</v>
      </c>
      <c r="E32" s="73">
        <f>C32*D32</f>
        <v>0.8</v>
      </c>
      <c r="F32" s="74"/>
      <c r="G32" s="114"/>
      <c r="H32" s="75">
        <f>G32*C32</f>
        <v>0</v>
      </c>
      <c r="I32" s="76"/>
      <c r="K32" s="76"/>
      <c r="L32" s="76"/>
      <c r="M32" s="76"/>
      <c r="N32" s="76"/>
      <c r="O32" s="79"/>
      <c r="P32" s="79"/>
      <c r="Q32" s="79"/>
      <c r="R32" s="79"/>
      <c r="S32" s="79"/>
    </row>
    <row r="33" spans="1:23" s="78" customFormat="1" ht="21.75" customHeight="1" x14ac:dyDescent="0.25">
      <c r="A33" s="80" t="str">
        <f>'ProductCode$'!B63</f>
        <v>SPENPSBLK</v>
      </c>
      <c r="B33" s="100" t="str">
        <f>VLOOKUP(A33,'ProductCode$'!B2:D193,3,FALSE)</f>
        <v>Fine point black pen - Art</v>
      </c>
      <c r="C33" s="103">
        <f>VLOOKUP(A33,'ProductCode$'!B2:U193,4,FALSE)</f>
        <v>2.2999999999999998</v>
      </c>
      <c r="D33" s="36">
        <v>1</v>
      </c>
      <c r="E33" s="73">
        <f t="shared" si="3"/>
        <v>2.2999999999999998</v>
      </c>
      <c r="F33" s="74"/>
      <c r="G33" s="114"/>
      <c r="H33" s="75">
        <f t="shared" si="4"/>
        <v>0</v>
      </c>
      <c r="I33" s="76"/>
      <c r="J33" s="76"/>
      <c r="K33" s="76"/>
      <c r="L33" s="76"/>
      <c r="M33" s="76"/>
      <c r="N33" s="76"/>
      <c r="O33" s="79"/>
      <c r="P33" s="79"/>
      <c r="Q33" s="79"/>
      <c r="R33" s="76"/>
      <c r="S33" s="79"/>
      <c r="T33" s="79"/>
      <c r="U33" s="79"/>
      <c r="V33" s="79"/>
      <c r="W33" s="79"/>
    </row>
    <row r="34" spans="1:23" s="78" customFormat="1" ht="21.75" customHeight="1" x14ac:dyDescent="0.25">
      <c r="A34" s="80" t="str">
        <f>'ProductCode$'!B105</f>
        <v>SCTI30XB</v>
      </c>
      <c r="B34" s="100" t="s">
        <v>113</v>
      </c>
      <c r="C34" s="103">
        <f>VLOOKUP(A34,'ProductCode$'!B2:U193,4,FALSE)</f>
        <v>33.5</v>
      </c>
      <c r="D34" s="36">
        <v>1</v>
      </c>
      <c r="E34" s="73">
        <f t="shared" si="3"/>
        <v>33.5</v>
      </c>
      <c r="F34" s="74"/>
      <c r="G34" s="114"/>
      <c r="H34" s="75">
        <f t="shared" si="4"/>
        <v>0</v>
      </c>
      <c r="I34" s="76"/>
      <c r="J34" s="76"/>
      <c r="K34" s="76"/>
      <c r="L34" s="76"/>
      <c r="M34" s="76"/>
      <c r="N34" s="76"/>
      <c r="O34" s="79"/>
      <c r="P34" s="79"/>
      <c r="Q34" s="79"/>
      <c r="R34" s="76"/>
      <c r="S34" s="79"/>
      <c r="T34" s="79"/>
      <c r="U34" s="79"/>
      <c r="V34" s="79"/>
      <c r="W34" s="79"/>
    </row>
    <row r="35" spans="1:23" s="78" customFormat="1" ht="21.75" customHeight="1" x14ac:dyDescent="0.25">
      <c r="A35" s="36" t="str">
        <f>'ProductCode$'!B107</f>
        <v>MSFTYGL</v>
      </c>
      <c r="B35" s="100" t="str">
        <f>VLOOKUP(A35,'ProductCode$'!B2:D193,3,FALSE)</f>
        <v>Clear Safety Glasses</v>
      </c>
      <c r="C35" s="103">
        <f>VLOOKUP(A35,'ProductCode$'!B2:U193,4,FALSE)</f>
        <v>2.8</v>
      </c>
      <c r="D35" s="36">
        <v>1</v>
      </c>
      <c r="E35" s="73">
        <f>C35*D35</f>
        <v>2.8</v>
      </c>
      <c r="F35" s="74"/>
      <c r="G35" s="114"/>
      <c r="H35" s="75">
        <f>G35*C35</f>
        <v>0</v>
      </c>
    </row>
    <row r="36" spans="1:23" s="78" customFormat="1" ht="21.75" customHeight="1" x14ac:dyDescent="0.25">
      <c r="A36" s="36" t="str">
        <f>'ProductCode$'!B29</f>
        <v>SBZA4ZIPBND</v>
      </c>
      <c r="B36" s="100" t="str">
        <f>VLOOKUP(A36,'ProductCode$'!B2:D193,3,FALSE)</f>
        <v>A4 Zipper Binder</v>
      </c>
      <c r="C36" s="103">
        <f>VLOOKUP(A36,'ProductCode$'!B2:U193,4,FALSE)</f>
        <v>8</v>
      </c>
      <c r="D36" s="36">
        <v>1</v>
      </c>
      <c r="E36" s="73">
        <f>C36*D36</f>
        <v>8</v>
      </c>
      <c r="F36" s="74"/>
      <c r="G36" s="114"/>
      <c r="H36" s="75">
        <f>G36*C36</f>
        <v>0</v>
      </c>
    </row>
    <row r="37" spans="1:23" s="78" customFormat="1" ht="21.75" customHeight="1" x14ac:dyDescent="0.25">
      <c r="A37" s="36" t="str">
        <f>'ProductCode$'!B7</f>
        <v>SPCLCSCLR</v>
      </c>
      <c r="B37" s="100" t="str">
        <f>VLOOKUP(A37,'ProductCode$'!B2:D193,3,FALSE)</f>
        <v>Pencil Case Clear</v>
      </c>
      <c r="C37" s="103">
        <f>VLOOKUP(A37,'ProductCode$'!B2:U193,4,FALSE)</f>
        <v>3.5</v>
      </c>
      <c r="D37" s="36">
        <v>1</v>
      </c>
      <c r="E37" s="73">
        <f>C37*D37</f>
        <v>3.5</v>
      </c>
      <c r="F37" s="74"/>
      <c r="G37" s="114"/>
      <c r="H37" s="75">
        <f>G37*C37</f>
        <v>0</v>
      </c>
    </row>
    <row r="38" spans="1:23" s="78" customFormat="1" ht="27.75" customHeight="1" x14ac:dyDescent="0.25">
      <c r="A38" s="80" t="str">
        <f>'ProductCode$'!B102</f>
        <v>SPADCMB</v>
      </c>
      <c r="B38" s="170" t="str">
        <f>VLOOKUP(A38,'ProductCode$'!B2:D193,3,FALSE)</f>
        <v>Padlock for School Locker (Lockwood 4 Combination 40mm Brass Padlock)</v>
      </c>
      <c r="C38" s="103">
        <f>VLOOKUP(A38,'ProductCode$'!B2:U193,4,FALSE)</f>
        <v>25</v>
      </c>
      <c r="D38" s="36">
        <v>1</v>
      </c>
      <c r="E38" s="73">
        <f>C38*D38</f>
        <v>25</v>
      </c>
      <c r="F38" s="74"/>
      <c r="G38" s="114"/>
      <c r="H38" s="75">
        <f>G38*C38</f>
        <v>0</v>
      </c>
    </row>
    <row r="39" spans="1:23" s="13" customFormat="1" ht="35.25" customHeight="1" x14ac:dyDescent="0.25">
      <c r="A39" s="36" t="str">
        <f>'ProductCode$'!B106</f>
        <v>SCNCASCX</v>
      </c>
      <c r="B39" s="100" t="str">
        <f>VLOOKUP(A39,'ProductCode$'!B2:D193,3,FALSE)</f>
        <v>TI-nspire CX NON CAS Graphics Calculator (Maths Methods &amp; Specialist Maths)</v>
      </c>
      <c r="C39" s="103">
        <f>VLOOKUP(A39,'ProductCode$'!B2:U193,4,FALSE)</f>
        <v>225</v>
      </c>
      <c r="D39" s="36">
        <v>1</v>
      </c>
      <c r="E39" s="73">
        <f>C39*D39</f>
        <v>225</v>
      </c>
      <c r="F39" s="74"/>
      <c r="G39" s="114"/>
      <c r="H39" s="75">
        <f>G39*C39</f>
        <v>0</v>
      </c>
    </row>
    <row r="40" spans="1:23" ht="4.5" customHeight="1" x14ac:dyDescent="0.25">
      <c r="A40" s="23"/>
      <c r="B40" s="38"/>
      <c r="C40" s="39"/>
      <c r="D40" s="40"/>
      <c r="E40" s="44"/>
      <c r="F40" s="15"/>
      <c r="G40" s="15"/>
      <c r="H40" s="22"/>
    </row>
    <row r="41" spans="1:23" ht="23.25" customHeight="1" x14ac:dyDescent="0.25">
      <c r="A41" s="456" t="s">
        <v>27</v>
      </c>
      <c r="B41" s="457"/>
      <c r="C41" s="457"/>
      <c r="D41" s="457"/>
      <c r="E41" s="458"/>
      <c r="F41" s="66"/>
      <c r="G41" s="430"/>
      <c r="H41" s="431">
        <f>SUM(H26:H40)</f>
        <v>0</v>
      </c>
    </row>
    <row r="42" spans="1:23" ht="3" customHeight="1" x14ac:dyDescent="0.25">
      <c r="A42" s="23"/>
      <c r="B42" s="38"/>
      <c r="C42" s="43"/>
      <c r="D42" s="43"/>
      <c r="E42" s="24"/>
      <c r="F42" s="66"/>
      <c r="G42" s="50"/>
      <c r="H42" s="81"/>
    </row>
    <row r="43" spans="1:23" ht="2.25" customHeight="1" x14ac:dyDescent="0.25">
      <c r="A43" s="23"/>
      <c r="B43" s="38"/>
      <c r="C43" s="43"/>
      <c r="D43" s="43"/>
      <c r="E43" s="24"/>
      <c r="F43" s="66"/>
      <c r="G43" s="50"/>
      <c r="H43" s="81"/>
    </row>
    <row r="44" spans="1:23" ht="21.75" customHeight="1" x14ac:dyDescent="0.25">
      <c r="A44" s="450" t="s">
        <v>329</v>
      </c>
      <c r="B44" s="451"/>
      <c r="C44" s="451"/>
      <c r="D44" s="451"/>
      <c r="E44" s="452"/>
      <c r="F44" s="67"/>
      <c r="G44" s="409"/>
      <c r="H44" s="410">
        <f>SUM(H22,H41)</f>
        <v>0</v>
      </c>
    </row>
    <row r="45" spans="1:23" ht="7.5" customHeight="1" x14ac:dyDescent="0.25">
      <c r="E45" s="7"/>
      <c r="F45" s="6"/>
      <c r="G45" s="5"/>
    </row>
    <row r="46" spans="1:23" ht="27" customHeight="1" x14ac:dyDescent="0.25">
      <c r="A46" s="437" t="s">
        <v>332</v>
      </c>
      <c r="B46" s="437"/>
      <c r="C46" s="437"/>
      <c r="D46" s="437"/>
      <c r="E46" s="437"/>
      <c r="F46" s="437"/>
      <c r="G46" s="437"/>
      <c r="H46" s="437"/>
    </row>
    <row r="47" spans="1:23" s="97" customFormat="1" ht="22.5" customHeight="1" x14ac:dyDescent="0.25">
      <c r="A47" s="438" t="s">
        <v>334</v>
      </c>
      <c r="B47" s="439"/>
      <c r="C47" s="439"/>
      <c r="D47" s="439"/>
      <c r="E47" s="439"/>
      <c r="F47" s="439"/>
      <c r="G47" s="439"/>
      <c r="H47" s="440"/>
    </row>
    <row r="48" spans="1:23" s="108" customFormat="1" ht="8.25" customHeight="1" x14ac:dyDescent="0.25">
      <c r="A48" s="87"/>
      <c r="B48" s="86"/>
      <c r="C48" s="87"/>
      <c r="D48" s="87"/>
      <c r="E48" s="7"/>
      <c r="F48" s="6"/>
      <c r="G48" s="87"/>
      <c r="H48" s="7"/>
      <c r="M48" s="109"/>
    </row>
    <row r="49" spans="1:9" ht="29.25" customHeight="1" x14ac:dyDescent="0.25">
      <c r="A49" s="107"/>
      <c r="B49" s="94"/>
      <c r="C49" s="107"/>
      <c r="D49" s="441" t="s">
        <v>333</v>
      </c>
      <c r="E49" s="441"/>
      <c r="F49" s="441"/>
      <c r="G49" s="441"/>
      <c r="H49" s="422">
        <f>H44</f>
        <v>0</v>
      </c>
    </row>
    <row r="50" spans="1:9" ht="26.25" customHeight="1" x14ac:dyDescent="0.25">
      <c r="A50" s="115"/>
      <c r="B50" s="204" t="s">
        <v>86</v>
      </c>
      <c r="C50" s="20"/>
      <c r="D50" s="107"/>
      <c r="E50" s="208" t="s">
        <v>150</v>
      </c>
      <c r="G50" s="207" t="s">
        <v>149</v>
      </c>
      <c r="H50" s="207" t="s">
        <v>151</v>
      </c>
    </row>
    <row r="51" spans="1:9" ht="6" customHeight="1" x14ac:dyDescent="0.25">
      <c r="A51" s="105"/>
      <c r="B51" s="86"/>
      <c r="C51" s="3"/>
      <c r="D51" s="3"/>
      <c r="E51" s="3"/>
      <c r="F51" s="3"/>
      <c r="G51" s="3"/>
    </row>
    <row r="52" spans="1:9" ht="30.75" customHeight="1" x14ac:dyDescent="0.25">
      <c r="A52" s="104" t="s">
        <v>32</v>
      </c>
      <c r="B52" s="94"/>
      <c r="C52" s="3" t="s">
        <v>33</v>
      </c>
      <c r="D52" s="443"/>
      <c r="E52" s="443"/>
      <c r="F52" s="443"/>
      <c r="G52" s="443"/>
      <c r="H52" s="443"/>
    </row>
    <row r="53" spans="1:9" ht="9" customHeight="1" x14ac:dyDescent="0.25">
      <c r="A53" s="460" t="s">
        <v>80</v>
      </c>
      <c r="B53" s="460"/>
      <c r="C53" s="460"/>
      <c r="D53" s="460"/>
      <c r="E53" s="460"/>
      <c r="F53" s="460"/>
      <c r="G53" s="460"/>
      <c r="H53" s="460"/>
    </row>
    <row r="54" spans="1:9" s="97" customFormat="1" ht="38.25" customHeight="1" x14ac:dyDescent="0.25">
      <c r="A54" s="444" t="s">
        <v>328</v>
      </c>
      <c r="B54" s="444"/>
      <c r="C54" s="444"/>
      <c r="D54" s="444"/>
      <c r="E54" s="444"/>
      <c r="F54" s="444"/>
      <c r="G54" s="444"/>
      <c r="H54" s="444"/>
      <c r="I54" s="99"/>
    </row>
    <row r="55" spans="1:9" ht="4.5" customHeight="1" x14ac:dyDescent="0.25">
      <c r="B55" s="62"/>
      <c r="I55" s="1"/>
    </row>
    <row r="56" spans="1:9" ht="33.75" customHeight="1" x14ac:dyDescent="0.25">
      <c r="A56" s="442" t="s">
        <v>79</v>
      </c>
      <c r="B56" s="442"/>
      <c r="C56" s="442"/>
      <c r="D56" s="442"/>
      <c r="E56" s="442"/>
      <c r="F56" s="442"/>
      <c r="G56" s="442"/>
      <c r="H56" s="442"/>
    </row>
    <row r="57" spans="1:9" ht="15" x14ac:dyDescent="0.25"/>
  </sheetData>
  <sheetProtection algorithmName="SHA-512" hashValue="gKGbGWqtV+FkyORZwl755/oNAjaL+lIPkPL1GizvYbbK/JLn9QDMviJyGEfg2XhNExw98nN8m8MrRmghpeisAA==" saltValue="5anw6MdzYgXA3HbQUbLUGQ==" spinCount="100000" sheet="1" selectLockedCells="1"/>
  <mergeCells count="16">
    <mergeCell ref="A5:H5"/>
    <mergeCell ref="A1:H1"/>
    <mergeCell ref="A2:H2"/>
    <mergeCell ref="A3:H3"/>
    <mergeCell ref="A4:D4"/>
    <mergeCell ref="E4:H4"/>
    <mergeCell ref="A56:H56"/>
    <mergeCell ref="D52:H52"/>
    <mergeCell ref="A53:H53"/>
    <mergeCell ref="A54:H54"/>
    <mergeCell ref="A25:E25"/>
    <mergeCell ref="A41:E41"/>
    <mergeCell ref="A44:E44"/>
    <mergeCell ref="A46:H46"/>
    <mergeCell ref="A47:H47"/>
    <mergeCell ref="D49:G49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6</xdr:col>
                    <xdr:colOff>514350</xdr:colOff>
                    <xdr:row>49</xdr:row>
                    <xdr:rowOff>133350</xdr:rowOff>
                  </from>
                  <to>
                    <xdr:col>6</xdr:col>
                    <xdr:colOff>704850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defaultSize="0" autoFill="0" autoLine="0" autoPict="0">
                <anchor moveWithCells="1">
                  <from>
                    <xdr:col>7</xdr:col>
                    <xdr:colOff>733425</xdr:colOff>
                    <xdr:row>49</xdr:row>
                    <xdr:rowOff>85725</xdr:rowOff>
                  </from>
                  <to>
                    <xdr:col>7</xdr:col>
                    <xdr:colOff>981075</xdr:colOff>
                    <xdr:row>50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workbookViewId="0">
      <pane xSplit="9540" topLeftCell="E1" activePane="topRight"/>
      <selection activeCell="D37" sqref="D37"/>
      <selection pane="topRight" activeCell="F1" sqref="F1:W1048576"/>
    </sheetView>
  </sheetViews>
  <sheetFormatPr defaultRowHeight="15" x14ac:dyDescent="0.25"/>
  <cols>
    <col min="1" max="1" width="14" style="175" customWidth="1"/>
    <col min="2" max="2" width="13.7109375" style="175" customWidth="1"/>
    <col min="3" max="3" width="12.85546875" style="211" customWidth="1"/>
    <col min="4" max="4" width="46.5703125" style="175" customWidth="1"/>
    <col min="5" max="5" width="9.140625" style="329"/>
    <col min="6" max="6" width="11.5703125" style="175" hidden="1" customWidth="1"/>
    <col min="7" max="7" width="0" hidden="1" customWidth="1"/>
    <col min="8" max="8" width="9.42578125" style="201" hidden="1" customWidth="1"/>
    <col min="9" max="9" width="27.140625" style="175" hidden="1" customWidth="1"/>
    <col min="10" max="10" width="12.28515625" style="331" hidden="1" customWidth="1"/>
    <col min="11" max="14" width="9.7109375" style="187" hidden="1" customWidth="1"/>
    <col min="15" max="18" width="13.42578125" style="324" hidden="1" customWidth="1"/>
    <col min="19" max="19" width="12" style="186" hidden="1" customWidth="1"/>
    <col min="20" max="20" width="23.140625" style="186" hidden="1" customWidth="1"/>
    <col min="21" max="21" width="14.5703125" style="186" hidden="1" customWidth="1"/>
    <col min="22" max="22" width="17.42578125" style="175" hidden="1" customWidth="1"/>
    <col min="23" max="23" width="9.42578125" style="201" hidden="1" customWidth="1"/>
    <col min="24" max="24" width="8.5703125" style="175" customWidth="1"/>
    <col min="25" max="25" width="20" style="188" customWidth="1"/>
    <col min="26" max="26" width="3.42578125" style="175" customWidth="1"/>
    <col min="27" max="27" width="3.28515625" style="175" customWidth="1"/>
    <col min="28" max="28" width="10.140625" style="175" customWidth="1"/>
    <col min="29" max="29" width="9.85546875" style="175" customWidth="1"/>
    <col min="30" max="30" width="3.42578125" style="175" customWidth="1"/>
    <col min="31" max="16384" width="9.140625" style="175"/>
  </cols>
  <sheetData>
    <row r="1" spans="1:25" ht="30" x14ac:dyDescent="0.25">
      <c r="A1" s="175" t="s">
        <v>303</v>
      </c>
      <c r="B1" s="173" t="s">
        <v>39</v>
      </c>
      <c r="C1" s="209" t="s">
        <v>14</v>
      </c>
      <c r="D1" s="174"/>
      <c r="E1" s="328" t="s">
        <v>315</v>
      </c>
      <c r="F1" s="327" t="s">
        <v>313</v>
      </c>
      <c r="H1" s="280"/>
      <c r="J1" s="330" t="s">
        <v>316</v>
      </c>
      <c r="K1" s="319" t="s">
        <v>305</v>
      </c>
      <c r="L1" s="319" t="s">
        <v>319</v>
      </c>
      <c r="M1" s="319" t="s">
        <v>317</v>
      </c>
      <c r="N1" s="319" t="s">
        <v>318</v>
      </c>
      <c r="O1" s="322" t="s">
        <v>307</v>
      </c>
      <c r="P1" s="322" t="s">
        <v>310</v>
      </c>
      <c r="Q1" s="322" t="s">
        <v>311</v>
      </c>
      <c r="R1" s="322" t="s">
        <v>312</v>
      </c>
      <c r="S1" s="281" t="s">
        <v>308</v>
      </c>
      <c r="T1" s="281" t="s">
        <v>156</v>
      </c>
      <c r="U1" s="281" t="s">
        <v>157</v>
      </c>
      <c r="V1" s="176" t="s">
        <v>117</v>
      </c>
      <c r="W1" s="280" t="s">
        <v>314</v>
      </c>
      <c r="X1" s="178"/>
      <c r="Y1" s="177"/>
    </row>
    <row r="2" spans="1:25" s="238" customFormat="1" ht="16.5" customHeight="1" x14ac:dyDescent="0.25">
      <c r="A2" s="1">
        <v>4000214</v>
      </c>
      <c r="B2" s="1" t="s">
        <v>212</v>
      </c>
      <c r="C2" s="238">
        <v>25087043</v>
      </c>
      <c r="D2" s="282" t="s">
        <v>38</v>
      </c>
      <c r="E2" s="242">
        <v>1.2</v>
      </c>
      <c r="F2" s="242">
        <f t="shared" ref="F2:F8" si="0">P2*1.4</f>
        <v>1.0626</v>
      </c>
      <c r="H2" s="239">
        <f>S2*1.4</f>
        <v>0.92399999999999993</v>
      </c>
      <c r="I2" s="238" t="s">
        <v>40</v>
      </c>
      <c r="J2" s="331">
        <f>SUM(L2-K2)*1.2</f>
        <v>30</v>
      </c>
      <c r="K2" s="187">
        <v>1</v>
      </c>
      <c r="L2" s="187">
        <f>SUM(M2:N2)</f>
        <v>26</v>
      </c>
      <c r="M2" s="187">
        <v>6</v>
      </c>
      <c r="N2" s="187">
        <v>20</v>
      </c>
      <c r="O2" s="324">
        <v>0.69</v>
      </c>
      <c r="P2" s="326">
        <f>O2*1.1</f>
        <v>0.75900000000000001</v>
      </c>
      <c r="Q2" s="324">
        <v>0.85799999999999998</v>
      </c>
      <c r="R2" s="324"/>
      <c r="S2" s="225">
        <v>0.66</v>
      </c>
      <c r="T2" s="240" t="s">
        <v>306</v>
      </c>
      <c r="U2" s="240">
        <v>0.83</v>
      </c>
      <c r="V2" s="238">
        <v>10004138</v>
      </c>
      <c r="W2" s="239">
        <v>1</v>
      </c>
      <c r="Y2" s="240"/>
    </row>
    <row r="3" spans="1:25" s="238" customFormat="1" ht="15" customHeight="1" x14ac:dyDescent="0.25">
      <c r="A3" s="1">
        <v>4000261</v>
      </c>
      <c r="B3" s="1" t="s">
        <v>213</v>
      </c>
      <c r="C3" s="238">
        <v>25093537</v>
      </c>
      <c r="D3" s="241" t="s">
        <v>126</v>
      </c>
      <c r="E3" s="242">
        <v>3.2</v>
      </c>
      <c r="F3" s="242">
        <f t="shared" si="0"/>
        <v>2.8182000000000005</v>
      </c>
      <c r="H3" s="239">
        <f t="shared" ref="H3:H66" si="1">S3*1.4</f>
        <v>2.7719999999999998</v>
      </c>
      <c r="I3" s="238" t="s">
        <v>42</v>
      </c>
      <c r="J3" s="331">
        <f t="shared" ref="J3" si="2">SUM(L3-K3)*1.2</f>
        <v>34.799999999999997</v>
      </c>
      <c r="K3" s="187">
        <v>2</v>
      </c>
      <c r="L3" s="187">
        <f t="shared" ref="L3:L67" si="3">SUM(M3:N3)</f>
        <v>31</v>
      </c>
      <c r="M3" s="187">
        <v>7</v>
      </c>
      <c r="N3" s="187">
        <v>24</v>
      </c>
      <c r="O3" s="324">
        <v>1.83</v>
      </c>
      <c r="P3" s="326">
        <f t="shared" ref="P3:P66" si="4">O3*1.1</f>
        <v>2.0130000000000003</v>
      </c>
      <c r="Q3" s="324">
        <v>4.79</v>
      </c>
      <c r="R3" s="324"/>
      <c r="S3" s="225">
        <v>1.98</v>
      </c>
      <c r="T3" s="240" t="s">
        <v>168</v>
      </c>
      <c r="U3" s="240" t="s">
        <v>164</v>
      </c>
      <c r="V3" s="238">
        <v>66727002</v>
      </c>
      <c r="W3" s="239">
        <v>3</v>
      </c>
      <c r="Y3" s="240"/>
    </row>
    <row r="4" spans="1:25" s="238" customFormat="1" x14ac:dyDescent="0.25">
      <c r="A4" s="1">
        <v>4000732</v>
      </c>
      <c r="B4" s="1" t="s">
        <v>214</v>
      </c>
      <c r="C4" s="238">
        <v>25093521</v>
      </c>
      <c r="D4" s="283" t="s">
        <v>53</v>
      </c>
      <c r="E4" s="242">
        <v>2.5</v>
      </c>
      <c r="F4" s="242">
        <f t="shared" si="0"/>
        <v>1.155</v>
      </c>
      <c r="H4" s="239">
        <f>1.21*1.4</f>
        <v>1.694</v>
      </c>
      <c r="I4" s="238" t="s">
        <v>166</v>
      </c>
      <c r="J4" s="331">
        <v>5</v>
      </c>
      <c r="K4" s="187">
        <v>8</v>
      </c>
      <c r="L4" s="187">
        <f t="shared" si="3"/>
        <v>10</v>
      </c>
      <c r="M4" s="187">
        <v>2</v>
      </c>
      <c r="N4" s="187">
        <v>8</v>
      </c>
      <c r="O4" s="324">
        <v>0.75</v>
      </c>
      <c r="P4" s="326">
        <f t="shared" si="4"/>
        <v>0.82500000000000007</v>
      </c>
      <c r="Q4" s="324">
        <v>4.4800000000000004</v>
      </c>
      <c r="R4" s="324"/>
      <c r="S4" s="240">
        <v>1.44</v>
      </c>
      <c r="T4" s="225" t="s">
        <v>167</v>
      </c>
      <c r="U4" s="240" t="s">
        <v>164</v>
      </c>
      <c r="V4" s="238">
        <v>86534235</v>
      </c>
      <c r="W4" s="243">
        <v>2.35</v>
      </c>
      <c r="Y4" s="240"/>
    </row>
    <row r="5" spans="1:25" s="238" customFormat="1" x14ac:dyDescent="0.25">
      <c r="A5" s="1">
        <v>4000262</v>
      </c>
      <c r="B5" s="1" t="s">
        <v>215</v>
      </c>
      <c r="C5" s="238">
        <v>25093505</v>
      </c>
      <c r="D5" s="241" t="s">
        <v>53</v>
      </c>
      <c r="E5" s="242">
        <v>2.5</v>
      </c>
      <c r="F5" s="242">
        <f t="shared" si="0"/>
        <v>2.4486000000000003</v>
      </c>
      <c r="H5" s="239">
        <f t="shared" si="1"/>
        <v>3.5279999999999996</v>
      </c>
      <c r="I5" s="238" t="s">
        <v>54</v>
      </c>
      <c r="J5" s="331"/>
      <c r="K5" s="187">
        <v>22</v>
      </c>
      <c r="L5" s="187">
        <f t="shared" si="3"/>
        <v>13</v>
      </c>
      <c r="M5" s="187">
        <v>1</v>
      </c>
      <c r="N5" s="187">
        <v>12</v>
      </c>
      <c r="O5" s="324">
        <v>1.59</v>
      </c>
      <c r="P5" s="326">
        <f t="shared" si="4"/>
        <v>1.7490000000000003</v>
      </c>
      <c r="Q5" s="324">
        <v>3.52</v>
      </c>
      <c r="R5" s="324"/>
      <c r="S5" s="240">
        <v>2.52</v>
      </c>
      <c r="T5" s="225" t="s">
        <v>170</v>
      </c>
      <c r="U5" s="240">
        <v>2.92</v>
      </c>
      <c r="V5" s="238">
        <v>18915857</v>
      </c>
      <c r="W5" s="239">
        <v>2.4</v>
      </c>
      <c r="Y5" s="240"/>
    </row>
    <row r="6" spans="1:25" s="238" customFormat="1" x14ac:dyDescent="0.25">
      <c r="A6" s="1">
        <v>4000263</v>
      </c>
      <c r="B6" s="1" t="s">
        <v>216</v>
      </c>
      <c r="C6" s="238">
        <v>25097548</v>
      </c>
      <c r="D6" s="241" t="s">
        <v>92</v>
      </c>
      <c r="E6" s="242">
        <v>4</v>
      </c>
      <c r="F6" s="242">
        <f t="shared" si="0"/>
        <v>2.1713999999999998</v>
      </c>
      <c r="H6" s="239">
        <f t="shared" si="1"/>
        <v>1.54</v>
      </c>
      <c r="I6" s="238" t="s">
        <v>54</v>
      </c>
      <c r="J6" s="331">
        <v>80</v>
      </c>
      <c r="K6" s="187">
        <v>3</v>
      </c>
      <c r="L6" s="187">
        <f t="shared" si="3"/>
        <v>65</v>
      </c>
      <c r="M6" s="187">
        <v>26</v>
      </c>
      <c r="N6" s="187">
        <v>39</v>
      </c>
      <c r="O6" s="324">
        <v>1.41</v>
      </c>
      <c r="P6" s="326">
        <f t="shared" si="4"/>
        <v>1.5509999999999999</v>
      </c>
      <c r="Q6" s="324">
        <v>4.84</v>
      </c>
      <c r="R6" s="324"/>
      <c r="S6" s="277">
        <v>1.1000000000000001</v>
      </c>
      <c r="T6" s="240" t="s">
        <v>169</v>
      </c>
      <c r="U6" s="240" t="s">
        <v>164</v>
      </c>
      <c r="V6" s="238">
        <v>18915858</v>
      </c>
      <c r="W6" s="239">
        <v>4</v>
      </c>
      <c r="Y6" s="240"/>
    </row>
    <row r="7" spans="1:25" s="238" customFormat="1" x14ac:dyDescent="0.25">
      <c r="A7" s="1">
        <v>4000247</v>
      </c>
      <c r="B7" s="1" t="s">
        <v>217</v>
      </c>
      <c r="C7" s="241">
        <v>25093469</v>
      </c>
      <c r="D7" s="283" t="s">
        <v>93</v>
      </c>
      <c r="E7" s="242">
        <v>3.5</v>
      </c>
      <c r="F7" s="242">
        <f t="shared" si="0"/>
        <v>2.2946</v>
      </c>
      <c r="H7" s="239">
        <f t="shared" si="1"/>
        <v>5.0679999999999996</v>
      </c>
      <c r="J7" s="331">
        <v>30</v>
      </c>
      <c r="K7" s="187">
        <v>0</v>
      </c>
      <c r="L7" s="187">
        <f t="shared" si="3"/>
        <v>21</v>
      </c>
      <c r="M7" s="187">
        <v>4</v>
      </c>
      <c r="N7" s="187">
        <v>17</v>
      </c>
      <c r="O7" s="324">
        <v>1.49</v>
      </c>
      <c r="P7" s="326">
        <f t="shared" si="4"/>
        <v>1.639</v>
      </c>
      <c r="Q7" s="324">
        <v>4.18</v>
      </c>
      <c r="R7" s="324"/>
      <c r="S7" s="225">
        <v>3.62</v>
      </c>
      <c r="T7" s="240">
        <v>4.13</v>
      </c>
      <c r="U7" s="240">
        <v>3.98</v>
      </c>
      <c r="W7" s="239">
        <v>5</v>
      </c>
      <c r="Y7" s="240"/>
    </row>
    <row r="8" spans="1:25" s="238" customFormat="1" ht="14.25" customHeight="1" x14ac:dyDescent="0.25">
      <c r="A8" s="1">
        <v>4000503</v>
      </c>
      <c r="B8" s="1" t="s">
        <v>218</v>
      </c>
      <c r="C8" s="238">
        <v>25090965</v>
      </c>
      <c r="D8" s="284" t="s">
        <v>129</v>
      </c>
      <c r="E8" s="242">
        <v>5.5</v>
      </c>
      <c r="F8" s="242">
        <f t="shared" si="0"/>
        <v>3.5574000000000003</v>
      </c>
      <c r="H8" s="239">
        <f t="shared" si="1"/>
        <v>3.4860000000000002</v>
      </c>
      <c r="I8" s="238" t="s">
        <v>51</v>
      </c>
      <c r="J8" s="331">
        <v>100</v>
      </c>
      <c r="K8" s="187">
        <v>2</v>
      </c>
      <c r="L8" s="187">
        <f t="shared" si="3"/>
        <v>91</v>
      </c>
      <c r="M8" s="187">
        <v>34</v>
      </c>
      <c r="N8" s="187">
        <v>57</v>
      </c>
      <c r="O8" s="324">
        <v>2.31</v>
      </c>
      <c r="P8" s="326">
        <f t="shared" si="4"/>
        <v>2.5410000000000004</v>
      </c>
      <c r="Q8" s="324">
        <v>7.19</v>
      </c>
      <c r="R8" s="324"/>
      <c r="S8" s="225">
        <v>2.4900000000000002</v>
      </c>
      <c r="T8" s="240">
        <v>8.25</v>
      </c>
      <c r="U8" s="244">
        <v>6.4</v>
      </c>
      <c r="V8" s="238">
        <v>86860339</v>
      </c>
      <c r="W8" s="239">
        <v>5.5</v>
      </c>
      <c r="Y8" s="240"/>
    </row>
    <row r="9" spans="1:25" ht="14.25" customHeight="1" x14ac:dyDescent="0.25">
      <c r="D9" s="285"/>
      <c r="F9" s="185"/>
      <c r="H9" s="239"/>
      <c r="L9" s="187">
        <f t="shared" si="3"/>
        <v>0</v>
      </c>
      <c r="W9" s="224"/>
    </row>
    <row r="10" spans="1:25" s="201" customFormat="1" x14ac:dyDescent="0.25">
      <c r="A10" s="1" t="s">
        <v>221</v>
      </c>
      <c r="B10" s="201">
        <v>4000193</v>
      </c>
      <c r="C10" s="211">
        <v>2557088</v>
      </c>
      <c r="D10" s="201" t="s">
        <v>174</v>
      </c>
      <c r="E10" s="203"/>
      <c r="F10" s="203"/>
      <c r="H10" s="239"/>
      <c r="J10" s="331"/>
      <c r="K10" s="187"/>
      <c r="L10" s="187">
        <f t="shared" si="3"/>
        <v>0</v>
      </c>
      <c r="M10" s="187"/>
      <c r="N10" s="187"/>
      <c r="O10" s="324"/>
      <c r="P10" s="324"/>
      <c r="Q10" s="324"/>
      <c r="R10" s="324"/>
      <c r="S10" s="188">
        <v>2.41</v>
      </c>
      <c r="T10" s="277">
        <v>1.6</v>
      </c>
      <c r="U10" s="188">
        <v>2.29</v>
      </c>
      <c r="W10" s="184">
        <v>2.2999999999999998</v>
      </c>
      <c r="Y10" s="188"/>
    </row>
    <row r="11" spans="1:25" s="238" customFormat="1" ht="13.5" customHeight="1" x14ac:dyDescent="0.25">
      <c r="A11" s="1">
        <v>4000191</v>
      </c>
      <c r="B11" s="1" t="s">
        <v>219</v>
      </c>
      <c r="C11" s="286">
        <v>25090934</v>
      </c>
      <c r="D11" s="241" t="s">
        <v>122</v>
      </c>
      <c r="E11" s="242">
        <v>1.5</v>
      </c>
      <c r="F11" s="242">
        <f>P11*1.4</f>
        <v>1.2166000000000001</v>
      </c>
      <c r="H11" s="239">
        <f t="shared" si="1"/>
        <v>1.246</v>
      </c>
      <c r="J11" s="331"/>
      <c r="K11" s="187">
        <v>56</v>
      </c>
      <c r="L11" s="187">
        <f t="shared" si="3"/>
        <v>28</v>
      </c>
      <c r="M11" s="187">
        <v>12</v>
      </c>
      <c r="N11" s="187">
        <v>16</v>
      </c>
      <c r="O11" s="324">
        <v>0.79</v>
      </c>
      <c r="P11" s="326">
        <f t="shared" si="4"/>
        <v>0.86900000000000011</v>
      </c>
      <c r="Q11" s="324">
        <v>1.89</v>
      </c>
      <c r="R11" s="324"/>
      <c r="S11" s="225">
        <v>0.89</v>
      </c>
      <c r="T11" s="240">
        <v>1.73</v>
      </c>
      <c r="U11" s="240">
        <v>1.49</v>
      </c>
      <c r="V11" s="238">
        <v>86824709</v>
      </c>
      <c r="W11" s="239">
        <v>1.5</v>
      </c>
      <c r="Y11" s="240"/>
    </row>
    <row r="12" spans="1:25" s="238" customFormat="1" ht="15" customHeight="1" x14ac:dyDescent="0.25">
      <c r="A12" s="1">
        <v>4000192</v>
      </c>
      <c r="B12" s="1" t="s">
        <v>220</v>
      </c>
      <c r="C12" s="238">
        <v>86532077</v>
      </c>
      <c r="D12" s="241" t="s">
        <v>123</v>
      </c>
      <c r="E12" s="242">
        <v>2</v>
      </c>
      <c r="F12" s="242">
        <f>P12*1.4</f>
        <v>1.0626</v>
      </c>
      <c r="H12" s="239">
        <f t="shared" si="1"/>
        <v>1.022</v>
      </c>
      <c r="J12" s="331">
        <v>180</v>
      </c>
      <c r="K12" s="187">
        <v>27</v>
      </c>
      <c r="L12" s="187">
        <f t="shared" si="3"/>
        <v>166</v>
      </c>
      <c r="M12" s="187">
        <v>44</v>
      </c>
      <c r="N12" s="187">
        <v>122</v>
      </c>
      <c r="O12" s="324">
        <v>0.69</v>
      </c>
      <c r="P12" s="326">
        <f t="shared" si="4"/>
        <v>0.75900000000000001</v>
      </c>
      <c r="Q12" s="324">
        <v>1.92</v>
      </c>
      <c r="R12" s="324"/>
      <c r="S12" s="225">
        <v>0.73</v>
      </c>
      <c r="T12" s="240">
        <v>3.78</v>
      </c>
      <c r="U12" s="240">
        <v>1.97</v>
      </c>
      <c r="V12" s="238">
        <v>86532077</v>
      </c>
      <c r="W12" s="239">
        <v>2</v>
      </c>
      <c r="Y12" s="240"/>
    </row>
    <row r="13" spans="1:25" s="238" customFormat="1" x14ac:dyDescent="0.25">
      <c r="A13" s="1">
        <v>4000194</v>
      </c>
      <c r="B13" s="1" t="s">
        <v>221</v>
      </c>
      <c r="C13" s="238">
        <v>25097527</v>
      </c>
      <c r="D13" s="241" t="s">
        <v>153</v>
      </c>
      <c r="E13" s="242">
        <v>0.8</v>
      </c>
      <c r="F13" s="242">
        <f>P13*1.4</f>
        <v>0.63139999999999996</v>
      </c>
      <c r="H13" s="239">
        <f t="shared" si="1"/>
        <v>0.61599999999999999</v>
      </c>
      <c r="J13" s="331">
        <v>50</v>
      </c>
      <c r="K13" s="187">
        <v>79</v>
      </c>
      <c r="L13" s="187">
        <f t="shared" si="3"/>
        <v>80</v>
      </c>
      <c r="M13" s="187">
        <v>40</v>
      </c>
      <c r="N13" s="187">
        <v>40</v>
      </c>
      <c r="O13" s="324">
        <v>0.41</v>
      </c>
      <c r="P13" s="326">
        <f t="shared" si="4"/>
        <v>0.45100000000000001</v>
      </c>
      <c r="Q13" s="324">
        <v>1.1200000000000001</v>
      </c>
      <c r="R13" s="324"/>
      <c r="S13" s="225">
        <v>0.44</v>
      </c>
      <c r="T13" s="240">
        <v>0.86</v>
      </c>
      <c r="U13" s="240">
        <v>0.8</v>
      </c>
      <c r="V13" s="238">
        <v>86637786</v>
      </c>
      <c r="W13" s="239">
        <v>0.8</v>
      </c>
      <c r="Y13" s="240"/>
    </row>
    <row r="14" spans="1:25" s="201" customFormat="1" x14ac:dyDescent="0.25">
      <c r="A14" s="1">
        <v>4000595</v>
      </c>
      <c r="B14" s="1" t="s">
        <v>222</v>
      </c>
      <c r="C14" s="287" t="s">
        <v>142</v>
      </c>
      <c r="D14" s="202" t="s">
        <v>82</v>
      </c>
      <c r="E14" s="203">
        <v>1.35</v>
      </c>
      <c r="F14" s="203"/>
      <c r="H14" s="239">
        <f>T14*1.4</f>
        <v>0.95199999999999996</v>
      </c>
      <c r="J14" s="331"/>
      <c r="K14" s="187">
        <v>18</v>
      </c>
      <c r="L14" s="187">
        <f t="shared" si="3"/>
        <v>18</v>
      </c>
      <c r="M14" s="187">
        <v>10</v>
      </c>
      <c r="N14" s="187">
        <v>8</v>
      </c>
      <c r="O14" s="324"/>
      <c r="P14" s="324"/>
      <c r="Q14" s="324"/>
      <c r="R14" s="324"/>
      <c r="S14" s="188" t="s">
        <v>164</v>
      </c>
      <c r="T14" s="225">
        <v>0.68</v>
      </c>
      <c r="U14" s="188">
        <v>1.35</v>
      </c>
      <c r="W14" s="288">
        <v>1.35</v>
      </c>
      <c r="X14" s="289"/>
      <c r="Y14" s="188"/>
    </row>
    <row r="15" spans="1:25" s="238" customFormat="1" x14ac:dyDescent="0.25">
      <c r="A15" s="1">
        <v>4000196</v>
      </c>
      <c r="B15" s="1" t="s">
        <v>223</v>
      </c>
      <c r="C15" s="238">
        <v>25097660</v>
      </c>
      <c r="D15" s="238" t="s">
        <v>72</v>
      </c>
      <c r="E15" s="242">
        <v>0.8</v>
      </c>
      <c r="F15" s="242">
        <f>P15*1.4</f>
        <v>0.63139999999999996</v>
      </c>
      <c r="H15" s="239">
        <f t="shared" si="1"/>
        <v>0.61599999999999999</v>
      </c>
      <c r="J15" s="331">
        <v>40</v>
      </c>
      <c r="K15" s="187">
        <v>61</v>
      </c>
      <c r="L15" s="187">
        <f t="shared" si="3"/>
        <v>78</v>
      </c>
      <c r="M15" s="187">
        <v>24</v>
      </c>
      <c r="N15" s="187">
        <v>54</v>
      </c>
      <c r="O15" s="324">
        <v>0.41</v>
      </c>
      <c r="P15" s="326">
        <f t="shared" si="4"/>
        <v>0.45100000000000001</v>
      </c>
      <c r="Q15" s="324">
        <v>1.1200000000000001</v>
      </c>
      <c r="R15" s="324"/>
      <c r="S15" s="225">
        <v>0.44</v>
      </c>
      <c r="T15" s="240">
        <v>0.87</v>
      </c>
      <c r="U15" s="244">
        <v>0.8</v>
      </c>
      <c r="V15" s="238">
        <v>86637787</v>
      </c>
      <c r="W15" s="239">
        <v>0.8</v>
      </c>
      <c r="Y15" s="240"/>
    </row>
    <row r="16" spans="1:25" x14ac:dyDescent="0.25">
      <c r="A16" s="1" t="s">
        <v>224</v>
      </c>
      <c r="B16" s="201">
        <v>4000201</v>
      </c>
      <c r="C16" s="211">
        <v>2556472</v>
      </c>
      <c r="D16" s="183" t="s">
        <v>73</v>
      </c>
      <c r="F16" s="185"/>
      <c r="H16" s="239"/>
      <c r="K16" s="187">
        <v>13</v>
      </c>
      <c r="L16" s="187">
        <f t="shared" si="3"/>
        <v>0</v>
      </c>
      <c r="W16" s="184">
        <v>2.2000000000000002</v>
      </c>
    </row>
    <row r="17" spans="1:25" s="238" customFormat="1" x14ac:dyDescent="0.25">
      <c r="A17" s="1">
        <v>4000198</v>
      </c>
      <c r="B17" s="1" t="s">
        <v>225</v>
      </c>
      <c r="C17" s="238">
        <v>25097521</v>
      </c>
      <c r="D17" s="241" t="s">
        <v>74</v>
      </c>
      <c r="E17" s="242">
        <v>0.9</v>
      </c>
      <c r="F17" s="242">
        <f>P17*1.4</f>
        <v>0.63139999999999996</v>
      </c>
      <c r="H17" s="239">
        <f t="shared" si="1"/>
        <v>0.61599999999999999</v>
      </c>
      <c r="J17" s="331">
        <v>180</v>
      </c>
      <c r="K17" s="187">
        <v>117</v>
      </c>
      <c r="L17" s="187">
        <f t="shared" si="3"/>
        <v>244</v>
      </c>
      <c r="M17" s="187">
        <v>40</v>
      </c>
      <c r="N17" s="187">
        <v>204</v>
      </c>
      <c r="O17" s="324">
        <v>0.41</v>
      </c>
      <c r="P17" s="326">
        <f t="shared" si="4"/>
        <v>0.45100000000000001</v>
      </c>
      <c r="Q17" s="324">
        <v>1.42</v>
      </c>
      <c r="R17" s="324"/>
      <c r="S17" s="225">
        <v>0.44</v>
      </c>
      <c r="T17" s="240">
        <v>0.87</v>
      </c>
      <c r="U17" s="240" t="s">
        <v>164</v>
      </c>
      <c r="V17" s="238">
        <v>86637788</v>
      </c>
      <c r="W17" s="239">
        <v>0.9</v>
      </c>
      <c r="Y17" s="244"/>
    </row>
    <row r="18" spans="1:25" ht="30" x14ac:dyDescent="0.25">
      <c r="A18" s="1">
        <v>4000200</v>
      </c>
      <c r="B18" s="1" t="s">
        <v>226</v>
      </c>
      <c r="C18" s="211">
        <v>25133065</v>
      </c>
      <c r="D18" s="183" t="s">
        <v>75</v>
      </c>
      <c r="E18" s="329">
        <v>2</v>
      </c>
      <c r="F18" s="242">
        <f>P18*1.4</f>
        <v>1.9866000000000001</v>
      </c>
      <c r="H18" s="239">
        <f>T18*1.4</f>
        <v>1.694</v>
      </c>
      <c r="J18" s="331">
        <v>20</v>
      </c>
      <c r="K18" s="187">
        <v>118</v>
      </c>
      <c r="L18" s="187">
        <f t="shared" si="3"/>
        <v>156</v>
      </c>
      <c r="M18" s="187">
        <v>66</v>
      </c>
      <c r="N18" s="187">
        <v>90</v>
      </c>
      <c r="O18" s="324">
        <v>1.29</v>
      </c>
      <c r="P18" s="326">
        <f t="shared" si="4"/>
        <v>1.4190000000000003</v>
      </c>
      <c r="Q18" s="324">
        <v>1.08</v>
      </c>
      <c r="S18" s="290" t="s">
        <v>163</v>
      </c>
      <c r="T18" s="186">
        <v>1.21</v>
      </c>
      <c r="U18" s="186" t="s">
        <v>164</v>
      </c>
      <c r="V18" s="175">
        <v>25097565</v>
      </c>
      <c r="W18" s="184">
        <v>2</v>
      </c>
    </row>
    <row r="19" spans="1:25" s="238" customFormat="1" x14ac:dyDescent="0.25">
      <c r="A19" s="1">
        <v>4000202</v>
      </c>
      <c r="B19" s="1" t="s">
        <v>227</v>
      </c>
      <c r="C19" s="238">
        <v>25093506</v>
      </c>
      <c r="D19" s="241" t="s">
        <v>99</v>
      </c>
      <c r="E19" s="242">
        <v>1</v>
      </c>
      <c r="F19" s="242">
        <f>P19*1.4</f>
        <v>0.53899999999999992</v>
      </c>
      <c r="H19" s="239">
        <f t="shared" si="1"/>
        <v>0.53199999999999992</v>
      </c>
      <c r="J19" s="331">
        <v>40</v>
      </c>
      <c r="K19" s="187">
        <v>38</v>
      </c>
      <c r="L19" s="187">
        <f t="shared" si="3"/>
        <v>61</v>
      </c>
      <c r="M19" s="187">
        <v>15</v>
      </c>
      <c r="N19" s="187">
        <v>46</v>
      </c>
      <c r="O19" s="324">
        <v>0.35</v>
      </c>
      <c r="P19" s="326">
        <f t="shared" si="4"/>
        <v>0.38500000000000001</v>
      </c>
      <c r="Q19" s="324">
        <v>0.93</v>
      </c>
      <c r="R19" s="324"/>
      <c r="S19" s="225">
        <v>0.38</v>
      </c>
      <c r="T19" s="244">
        <v>0.8</v>
      </c>
      <c r="U19" s="240">
        <v>1.54</v>
      </c>
      <c r="V19" s="238">
        <v>86513402</v>
      </c>
      <c r="W19" s="239">
        <v>1</v>
      </c>
      <c r="Y19" s="244"/>
    </row>
    <row r="20" spans="1:25" s="238" customFormat="1" x14ac:dyDescent="0.25">
      <c r="A20" s="1">
        <v>4000502</v>
      </c>
      <c r="B20" s="1" t="s">
        <v>228</v>
      </c>
      <c r="C20" s="238">
        <v>25097502</v>
      </c>
      <c r="D20" s="241" t="s">
        <v>100</v>
      </c>
      <c r="E20" s="242">
        <v>1.2</v>
      </c>
      <c r="F20" s="242">
        <f>P20*1.4</f>
        <v>1.0626</v>
      </c>
      <c r="H20" s="239">
        <f t="shared" si="1"/>
        <v>0.71399999999999997</v>
      </c>
      <c r="J20" s="331">
        <v>40</v>
      </c>
      <c r="K20" s="187">
        <v>215</v>
      </c>
      <c r="L20" s="187">
        <f t="shared" si="3"/>
        <v>207</v>
      </c>
      <c r="M20" s="187">
        <v>74</v>
      </c>
      <c r="N20" s="187">
        <v>133</v>
      </c>
      <c r="O20" s="324">
        <v>0.69</v>
      </c>
      <c r="P20" s="326">
        <f t="shared" si="4"/>
        <v>0.75900000000000001</v>
      </c>
      <c r="Q20" s="324">
        <v>1.54</v>
      </c>
      <c r="R20" s="324"/>
      <c r="S20" s="225">
        <v>0.51</v>
      </c>
      <c r="T20" s="240">
        <v>1.31</v>
      </c>
      <c r="U20" s="244">
        <v>1.6</v>
      </c>
      <c r="V20" s="238">
        <v>25093455</v>
      </c>
      <c r="W20" s="239">
        <v>1.2</v>
      </c>
      <c r="Y20" s="244"/>
    </row>
    <row r="21" spans="1:25" s="238" customFormat="1" x14ac:dyDescent="0.25">
      <c r="A21" s="1"/>
      <c r="B21" s="1" t="s">
        <v>327</v>
      </c>
      <c r="D21" s="241" t="s">
        <v>326</v>
      </c>
      <c r="E21" s="242">
        <v>1.7</v>
      </c>
      <c r="F21" s="242">
        <v>1.62</v>
      </c>
      <c r="H21" s="239"/>
      <c r="J21" s="331">
        <v>260</v>
      </c>
      <c r="K21" s="187"/>
      <c r="L21" s="187"/>
      <c r="M21" s="187"/>
      <c r="N21" s="187"/>
      <c r="O21" s="324"/>
      <c r="P21" s="326">
        <v>1.1499999999999999</v>
      </c>
      <c r="Q21" s="324"/>
      <c r="R21" s="324"/>
      <c r="S21" s="225"/>
      <c r="T21" s="240"/>
      <c r="U21" s="244"/>
      <c r="W21" s="239"/>
      <c r="Y21" s="244"/>
    </row>
    <row r="22" spans="1:25" s="201" customFormat="1" x14ac:dyDescent="0.25">
      <c r="A22" s="1">
        <v>4000694</v>
      </c>
      <c r="B22" s="1" t="s">
        <v>229</v>
      </c>
      <c r="C22" s="249" t="s">
        <v>132</v>
      </c>
      <c r="D22" s="399" t="s">
        <v>101</v>
      </c>
      <c r="E22" s="203">
        <v>3</v>
      </c>
      <c r="F22" s="203">
        <f>Q22*1.4</f>
        <v>2.6599999999999997</v>
      </c>
      <c r="H22" s="239">
        <f>T22*1.4</f>
        <v>2.5339999999999998</v>
      </c>
      <c r="J22" s="187">
        <v>30</v>
      </c>
      <c r="K22" s="187">
        <v>10</v>
      </c>
      <c r="L22" s="187">
        <f t="shared" si="3"/>
        <v>170</v>
      </c>
      <c r="M22" s="187">
        <v>60</v>
      </c>
      <c r="N22" s="187">
        <v>110</v>
      </c>
      <c r="O22" s="324"/>
      <c r="P22" s="324">
        <v>1.67</v>
      </c>
      <c r="Q22" s="324">
        <v>1.9</v>
      </c>
      <c r="R22" s="324"/>
      <c r="S22" s="188" t="s">
        <v>164</v>
      </c>
      <c r="T22" s="225">
        <v>1.81</v>
      </c>
      <c r="U22" s="188" t="s">
        <v>164</v>
      </c>
      <c r="W22" s="184">
        <v>3</v>
      </c>
      <c r="Y22" s="188"/>
    </row>
    <row r="23" spans="1:25" s="238" customFormat="1" x14ac:dyDescent="0.25">
      <c r="A23" s="1" t="s">
        <v>230</v>
      </c>
      <c r="B23" s="238">
        <v>4000203</v>
      </c>
      <c r="C23" s="238">
        <v>25090955</v>
      </c>
      <c r="D23" s="241" t="s">
        <v>97</v>
      </c>
      <c r="E23" s="242"/>
      <c r="F23" s="242"/>
      <c r="H23" s="239"/>
      <c r="J23" s="331"/>
      <c r="K23" s="187">
        <v>89</v>
      </c>
      <c r="L23" s="187">
        <f t="shared" si="3"/>
        <v>0</v>
      </c>
      <c r="M23" s="187"/>
      <c r="N23" s="187"/>
      <c r="O23" s="324"/>
      <c r="P23" s="324"/>
      <c r="Q23" s="324"/>
      <c r="R23" s="324"/>
      <c r="S23" s="225"/>
      <c r="T23" s="240"/>
      <c r="U23" s="240"/>
      <c r="V23" s="238">
        <v>86535599</v>
      </c>
      <c r="W23" s="239">
        <v>1.1499999999999999</v>
      </c>
      <c r="Y23" s="240"/>
    </row>
    <row r="24" spans="1:25" s="238" customFormat="1" x14ac:dyDescent="0.25">
      <c r="A24" s="1">
        <v>4000205</v>
      </c>
      <c r="B24" s="1" t="s">
        <v>231</v>
      </c>
      <c r="C24" s="238">
        <v>25093464</v>
      </c>
      <c r="D24" s="241" t="s">
        <v>55</v>
      </c>
      <c r="E24" s="242">
        <v>1.2</v>
      </c>
      <c r="F24" s="242">
        <f>P24*1.4</f>
        <v>1.1088</v>
      </c>
      <c r="H24" s="239">
        <f t="shared" si="1"/>
        <v>1.0779999999999998</v>
      </c>
      <c r="J24" s="331">
        <v>300</v>
      </c>
      <c r="K24" s="187">
        <v>5</v>
      </c>
      <c r="L24" s="187">
        <f t="shared" si="3"/>
        <v>265</v>
      </c>
      <c r="M24" s="187">
        <v>57</v>
      </c>
      <c r="N24" s="187">
        <v>208</v>
      </c>
      <c r="O24" s="324">
        <v>0.72</v>
      </c>
      <c r="P24" s="326">
        <f t="shared" si="4"/>
        <v>0.79200000000000004</v>
      </c>
      <c r="Q24" s="324">
        <v>0.82</v>
      </c>
      <c r="R24" s="324"/>
      <c r="S24" s="225">
        <v>0.77</v>
      </c>
      <c r="T24" s="240">
        <v>1.1499999999999999</v>
      </c>
      <c r="U24" s="240">
        <v>1.59</v>
      </c>
      <c r="V24" s="238">
        <v>25085643</v>
      </c>
      <c r="W24" s="239">
        <v>1.2</v>
      </c>
      <c r="Y24" s="240"/>
    </row>
    <row r="25" spans="1:25" s="238" customFormat="1" x14ac:dyDescent="0.25">
      <c r="A25" s="1">
        <v>4000206</v>
      </c>
      <c r="B25" s="1" t="s">
        <v>232</v>
      </c>
      <c r="C25" s="238">
        <v>25093665</v>
      </c>
      <c r="D25" s="238" t="s">
        <v>102</v>
      </c>
      <c r="E25" s="242">
        <v>1.6</v>
      </c>
      <c r="F25" s="242">
        <f>P25*1.4</f>
        <v>1.1395999999999999</v>
      </c>
      <c r="H25" s="239"/>
      <c r="J25" s="331">
        <v>300</v>
      </c>
      <c r="K25" s="187">
        <v>162</v>
      </c>
      <c r="L25" s="187">
        <v>57</v>
      </c>
      <c r="M25" s="187">
        <v>5</v>
      </c>
      <c r="N25" s="187">
        <v>0</v>
      </c>
      <c r="O25" s="324">
        <v>0.74</v>
      </c>
      <c r="P25" s="326">
        <f t="shared" si="4"/>
        <v>0.81400000000000006</v>
      </c>
      <c r="Q25" s="324">
        <v>1.0900000000000001</v>
      </c>
      <c r="R25" s="324"/>
      <c r="S25" s="225"/>
      <c r="T25" s="240"/>
      <c r="U25" s="240"/>
      <c r="V25" s="238">
        <v>86689039</v>
      </c>
      <c r="W25" s="239">
        <v>1.6</v>
      </c>
      <c r="Y25" s="244"/>
    </row>
    <row r="26" spans="1:25" s="221" customFormat="1" x14ac:dyDescent="0.25">
      <c r="A26" s="1" t="s">
        <v>233</v>
      </c>
      <c r="B26" s="221">
        <v>4000699</v>
      </c>
      <c r="C26" s="249">
        <v>86689070</v>
      </c>
      <c r="D26" s="250" t="s">
        <v>111</v>
      </c>
      <c r="E26" s="223"/>
      <c r="F26" s="223"/>
      <c r="H26" s="239"/>
      <c r="J26" s="331"/>
      <c r="K26" s="187">
        <v>27</v>
      </c>
      <c r="L26" s="187">
        <f t="shared" si="3"/>
        <v>0</v>
      </c>
      <c r="M26" s="187"/>
      <c r="N26" s="187"/>
      <c r="O26" s="324"/>
      <c r="P26" s="324"/>
      <c r="Q26" s="324"/>
      <c r="R26" s="324"/>
      <c r="S26" s="225"/>
      <c r="T26" s="251"/>
      <c r="U26" s="225"/>
      <c r="V26" s="221">
        <v>18713618</v>
      </c>
      <c r="W26" s="224">
        <v>3</v>
      </c>
      <c r="Y26" s="225"/>
    </row>
    <row r="27" spans="1:25" s="238" customFormat="1" x14ac:dyDescent="0.25">
      <c r="A27" s="1">
        <v>4000212</v>
      </c>
      <c r="B27" s="1" t="s">
        <v>234</v>
      </c>
      <c r="C27" s="238">
        <v>25097555</v>
      </c>
      <c r="D27" s="241" t="s">
        <v>128</v>
      </c>
      <c r="E27" s="242">
        <v>2</v>
      </c>
      <c r="F27" s="242">
        <f>P27*1.4</f>
        <v>0.56979999999999997</v>
      </c>
      <c r="H27" s="239">
        <f t="shared" si="1"/>
        <v>0.55999999999999994</v>
      </c>
      <c r="J27" s="331">
        <v>150</v>
      </c>
      <c r="K27" s="187">
        <v>7</v>
      </c>
      <c r="L27" s="187">
        <f t="shared" si="3"/>
        <v>115</v>
      </c>
      <c r="M27" s="187">
        <v>40</v>
      </c>
      <c r="N27" s="187">
        <v>75</v>
      </c>
      <c r="O27" s="324">
        <v>0.37</v>
      </c>
      <c r="P27" s="326">
        <f t="shared" si="4"/>
        <v>0.40700000000000003</v>
      </c>
      <c r="Q27" s="324">
        <v>1.82</v>
      </c>
      <c r="R27" s="324"/>
      <c r="S27" s="277">
        <v>0.4</v>
      </c>
      <c r="T27" s="240" t="s">
        <v>164</v>
      </c>
      <c r="U27" s="244">
        <v>2.09</v>
      </c>
      <c r="V27" s="238">
        <v>86776934</v>
      </c>
      <c r="W27" s="239">
        <v>2</v>
      </c>
      <c r="Y27" s="240"/>
    </row>
    <row r="28" spans="1:25" s="238" customFormat="1" x14ac:dyDescent="0.25">
      <c r="A28" s="1">
        <v>4000213</v>
      </c>
      <c r="B28" s="1" t="s">
        <v>235</v>
      </c>
      <c r="C28" s="238">
        <v>25097544</v>
      </c>
      <c r="D28" s="238" t="s">
        <v>16</v>
      </c>
      <c r="E28" s="242">
        <v>1.2</v>
      </c>
      <c r="F28" s="242">
        <f>P28*1.4</f>
        <v>1.0779999999999998</v>
      </c>
      <c r="H28" s="239">
        <f t="shared" si="1"/>
        <v>1.0499999999999998</v>
      </c>
      <c r="J28" s="331">
        <v>600</v>
      </c>
      <c r="K28" s="187">
        <v>63</v>
      </c>
      <c r="L28" s="187">
        <f t="shared" si="3"/>
        <v>481</v>
      </c>
      <c r="M28" s="187">
        <v>173</v>
      </c>
      <c r="N28" s="187">
        <v>308</v>
      </c>
      <c r="O28" s="324">
        <v>0.7</v>
      </c>
      <c r="P28" s="326">
        <f t="shared" si="4"/>
        <v>0.77</v>
      </c>
      <c r="Q28" s="324">
        <v>0.82</v>
      </c>
      <c r="R28" s="324"/>
      <c r="S28" s="225">
        <v>0.75</v>
      </c>
      <c r="T28" s="240">
        <v>1.73</v>
      </c>
      <c r="U28" s="240">
        <v>1.19</v>
      </c>
      <c r="W28" s="239">
        <v>1.2</v>
      </c>
      <c r="Y28" s="240"/>
    </row>
    <row r="29" spans="1:25" s="349" customFormat="1" x14ac:dyDescent="0.25">
      <c r="A29" s="347">
        <v>4000220</v>
      </c>
      <c r="B29" s="347" t="s">
        <v>236</v>
      </c>
      <c r="C29" s="348" t="s">
        <v>135</v>
      </c>
      <c r="D29" s="349" t="s">
        <v>178</v>
      </c>
      <c r="E29" s="350">
        <v>8</v>
      </c>
      <c r="F29" s="350">
        <f>R29*1.4</f>
        <v>8.3859999999999992</v>
      </c>
      <c r="H29" s="351">
        <f>U29*1.4</f>
        <v>8.3859999999999992</v>
      </c>
      <c r="I29" s="349" t="s">
        <v>179</v>
      </c>
      <c r="J29" s="352">
        <v>100</v>
      </c>
      <c r="K29" s="352">
        <v>8</v>
      </c>
      <c r="L29" s="352">
        <f t="shared" si="3"/>
        <v>87</v>
      </c>
      <c r="M29" s="352">
        <v>31</v>
      </c>
      <c r="N29" s="352">
        <v>56</v>
      </c>
      <c r="O29" s="353"/>
      <c r="P29" s="353"/>
      <c r="Q29" s="353">
        <v>8.8000000000000007</v>
      </c>
      <c r="R29" s="353">
        <v>5.99</v>
      </c>
      <c r="S29" s="354" t="s">
        <v>164</v>
      </c>
      <c r="T29" s="355">
        <v>10.16</v>
      </c>
      <c r="U29" s="356">
        <v>5.99</v>
      </c>
      <c r="W29" s="357">
        <v>7</v>
      </c>
      <c r="Y29" s="354"/>
    </row>
    <row r="30" spans="1:25" s="201" customFormat="1" x14ac:dyDescent="0.25">
      <c r="A30" s="1" t="s">
        <v>237</v>
      </c>
      <c r="B30" s="201">
        <v>4000748</v>
      </c>
      <c r="C30" s="211"/>
      <c r="D30" s="201" t="s">
        <v>175</v>
      </c>
      <c r="E30" s="203"/>
      <c r="F30" s="203"/>
      <c r="H30" s="239">
        <f t="shared" si="1"/>
        <v>6.3</v>
      </c>
      <c r="J30" s="331"/>
      <c r="K30" s="187"/>
      <c r="L30" s="187">
        <f t="shared" si="3"/>
        <v>0</v>
      </c>
      <c r="M30" s="187"/>
      <c r="N30" s="187"/>
      <c r="O30" s="324"/>
      <c r="P30" s="324"/>
      <c r="Q30" s="324"/>
      <c r="R30" s="324"/>
      <c r="S30" s="277">
        <v>4.5</v>
      </c>
      <c r="T30" s="251">
        <v>6.71</v>
      </c>
      <c r="U30" s="251">
        <v>4.9800000000000004</v>
      </c>
      <c r="W30" s="184">
        <v>6.3</v>
      </c>
      <c r="Y30" s="188"/>
    </row>
    <row r="31" spans="1:25" s="238" customFormat="1" x14ac:dyDescent="0.25">
      <c r="A31" s="1">
        <v>4000210</v>
      </c>
      <c r="B31" s="1" t="s">
        <v>238</v>
      </c>
      <c r="C31" s="238">
        <v>86534897</v>
      </c>
      <c r="D31" s="238" t="s">
        <v>34</v>
      </c>
      <c r="E31" s="242">
        <v>3.2</v>
      </c>
      <c r="F31" s="242">
        <f>P31*1.4</f>
        <v>2.6179999999999999</v>
      </c>
      <c r="H31" s="239">
        <f t="shared" si="1"/>
        <v>2.6040000000000001</v>
      </c>
      <c r="J31" s="331">
        <v>80</v>
      </c>
      <c r="K31" s="187">
        <v>17</v>
      </c>
      <c r="L31" s="187">
        <f t="shared" si="3"/>
        <v>55</v>
      </c>
      <c r="M31" s="187">
        <v>22</v>
      </c>
      <c r="N31" s="187">
        <v>33</v>
      </c>
      <c r="O31" s="324">
        <v>1.7</v>
      </c>
      <c r="P31" s="326">
        <f t="shared" si="4"/>
        <v>1.87</v>
      </c>
      <c r="Q31" s="324">
        <v>2.5299999999999998</v>
      </c>
      <c r="R31" s="324"/>
      <c r="S31" s="225">
        <v>1.86</v>
      </c>
      <c r="T31" s="244">
        <v>2.2000000000000002</v>
      </c>
      <c r="U31" s="240">
        <v>3.19</v>
      </c>
      <c r="V31" s="238">
        <v>86534897</v>
      </c>
      <c r="W31" s="239">
        <v>3.2</v>
      </c>
      <c r="Y31" s="240"/>
    </row>
    <row r="32" spans="1:25" s="238" customFormat="1" ht="30" x14ac:dyDescent="0.25">
      <c r="A32" s="1">
        <v>4000211</v>
      </c>
      <c r="B32" s="1" t="s">
        <v>239</v>
      </c>
      <c r="C32" s="238">
        <v>86801102</v>
      </c>
      <c r="D32" s="241" t="s">
        <v>309</v>
      </c>
      <c r="E32" s="242">
        <v>3.8</v>
      </c>
      <c r="F32" s="242">
        <f>P32*1.4</f>
        <v>2.7720000000000002</v>
      </c>
      <c r="H32" s="239">
        <f>2.81*1.4</f>
        <v>3.9339999999999997</v>
      </c>
      <c r="J32" s="331">
        <v>40</v>
      </c>
      <c r="K32" s="187">
        <v>6</v>
      </c>
      <c r="L32" s="187">
        <f t="shared" si="3"/>
        <v>9</v>
      </c>
      <c r="M32" s="187">
        <v>5</v>
      </c>
      <c r="N32" s="187">
        <v>4</v>
      </c>
      <c r="O32" s="324">
        <v>1.8</v>
      </c>
      <c r="P32" s="326">
        <f t="shared" si="4"/>
        <v>1.9800000000000002</v>
      </c>
      <c r="Q32" s="324">
        <v>3.72</v>
      </c>
      <c r="R32" s="324"/>
      <c r="S32" s="292" t="s">
        <v>160</v>
      </c>
      <c r="T32" s="292" t="s">
        <v>173</v>
      </c>
      <c r="U32" s="240">
        <v>3.59</v>
      </c>
      <c r="V32" s="238">
        <v>86801102</v>
      </c>
      <c r="W32" s="239">
        <v>5</v>
      </c>
      <c r="Y32" s="240"/>
    </row>
    <row r="33" spans="1:25" s="238" customFormat="1" x14ac:dyDescent="0.25">
      <c r="A33" s="1">
        <v>4000504</v>
      </c>
      <c r="B33" s="1" t="s">
        <v>240</v>
      </c>
      <c r="C33" s="238">
        <v>86557721</v>
      </c>
      <c r="D33" s="238" t="s">
        <v>61</v>
      </c>
      <c r="E33" s="242">
        <v>6.75</v>
      </c>
      <c r="F33" s="242">
        <f>P33*1.4</f>
        <v>5.6825999999999999</v>
      </c>
      <c r="H33" s="239">
        <f t="shared" si="1"/>
        <v>6.5939999999999994</v>
      </c>
      <c r="J33" s="331">
        <v>60</v>
      </c>
      <c r="K33" s="187">
        <v>2</v>
      </c>
      <c r="L33" s="187">
        <f t="shared" si="3"/>
        <v>39</v>
      </c>
      <c r="M33" s="187">
        <v>9</v>
      </c>
      <c r="N33" s="187">
        <v>30</v>
      </c>
      <c r="O33" s="324">
        <v>3.69</v>
      </c>
      <c r="P33" s="326">
        <f t="shared" si="4"/>
        <v>4.0590000000000002</v>
      </c>
      <c r="Q33" s="324">
        <v>9.92</v>
      </c>
      <c r="R33" s="324"/>
      <c r="S33" s="225">
        <v>4.71</v>
      </c>
      <c r="T33" s="240">
        <v>6.38</v>
      </c>
      <c r="U33" s="240">
        <v>6.75</v>
      </c>
      <c r="V33" s="238">
        <v>25056399</v>
      </c>
      <c r="W33" s="239">
        <v>6.75</v>
      </c>
      <c r="Y33" s="240"/>
    </row>
    <row r="34" spans="1:25" x14ac:dyDescent="0.25">
      <c r="B34" s="1" t="s">
        <v>337</v>
      </c>
      <c r="D34" s="183" t="s">
        <v>304</v>
      </c>
      <c r="E34" s="329">
        <v>2.2000000000000002</v>
      </c>
      <c r="F34" s="185"/>
      <c r="H34" s="239"/>
      <c r="I34" s="175" t="s">
        <v>65</v>
      </c>
      <c r="L34" s="187">
        <f t="shared" si="3"/>
        <v>0</v>
      </c>
      <c r="V34" s="175">
        <v>7248006</v>
      </c>
      <c r="W34" s="184">
        <v>2.2000000000000002</v>
      </c>
    </row>
    <row r="35" spans="1:25" s="238" customFormat="1" x14ac:dyDescent="0.25">
      <c r="A35" s="1">
        <v>4000217</v>
      </c>
      <c r="B35" s="1" t="s">
        <v>241</v>
      </c>
      <c r="C35" s="238">
        <v>25090693</v>
      </c>
      <c r="D35" s="241" t="s">
        <v>70</v>
      </c>
      <c r="E35" s="242">
        <v>2.2000000000000002</v>
      </c>
      <c r="F35" s="242">
        <f>P35*1.4</f>
        <v>2.1698599999999999</v>
      </c>
      <c r="H35" s="239">
        <f t="shared" si="1"/>
        <v>2.1279999999999997</v>
      </c>
      <c r="I35" s="238" t="s">
        <v>96</v>
      </c>
      <c r="J35" s="331">
        <v>160</v>
      </c>
      <c r="K35" s="187">
        <v>28</v>
      </c>
      <c r="L35" s="187">
        <f t="shared" si="3"/>
        <v>99</v>
      </c>
      <c r="M35" s="187">
        <v>28</v>
      </c>
      <c r="N35" s="187">
        <v>71</v>
      </c>
      <c r="O35" s="324">
        <v>1.409</v>
      </c>
      <c r="P35" s="326">
        <f t="shared" si="4"/>
        <v>1.5499000000000001</v>
      </c>
      <c r="Q35" s="324">
        <v>3.08</v>
      </c>
      <c r="R35" s="324"/>
      <c r="S35" s="225">
        <v>1.52</v>
      </c>
      <c r="T35" s="240">
        <v>2.56</v>
      </c>
      <c r="U35" s="293">
        <v>0.9</v>
      </c>
      <c r="V35" s="238" t="s">
        <v>124</v>
      </c>
      <c r="W35" s="239">
        <v>2.2000000000000002</v>
      </c>
      <c r="Y35" s="240"/>
    </row>
    <row r="36" spans="1:25" s="238" customFormat="1" x14ac:dyDescent="0.25">
      <c r="A36" s="1">
        <v>4000695</v>
      </c>
      <c r="B36" s="1" t="s">
        <v>242</v>
      </c>
      <c r="C36" s="294">
        <v>25093614</v>
      </c>
      <c r="D36" s="283" t="s">
        <v>103</v>
      </c>
      <c r="E36" s="242">
        <v>4</v>
      </c>
      <c r="F36" s="242">
        <f>P36*1.4</f>
        <v>3.927</v>
      </c>
      <c r="H36" s="239">
        <f t="shared" si="1"/>
        <v>2.548</v>
      </c>
      <c r="J36" s="331">
        <v>10</v>
      </c>
      <c r="K36" s="187">
        <v>8</v>
      </c>
      <c r="L36" s="187">
        <f t="shared" si="3"/>
        <v>13</v>
      </c>
      <c r="M36" s="187">
        <v>2</v>
      </c>
      <c r="N36" s="187">
        <v>11</v>
      </c>
      <c r="O36" s="324">
        <v>2.5499999999999998</v>
      </c>
      <c r="P36" s="326">
        <f t="shared" si="4"/>
        <v>2.8050000000000002</v>
      </c>
      <c r="Q36" s="324">
        <v>3.37</v>
      </c>
      <c r="R36" s="324"/>
      <c r="S36" s="277">
        <v>1.82</v>
      </c>
      <c r="T36" s="240">
        <v>3.96</v>
      </c>
      <c r="U36" s="240">
        <v>5.23</v>
      </c>
      <c r="V36" s="238" t="s">
        <v>124</v>
      </c>
      <c r="W36" s="239">
        <v>2.7</v>
      </c>
      <c r="Y36" s="244"/>
    </row>
    <row r="37" spans="1:25" s="238" customFormat="1" x14ac:dyDescent="0.25">
      <c r="A37" s="1">
        <v>4000700</v>
      </c>
      <c r="B37" s="1" t="s">
        <v>243</v>
      </c>
      <c r="C37" s="294">
        <v>18629276</v>
      </c>
      <c r="D37" s="283" t="s">
        <v>244</v>
      </c>
      <c r="E37" s="242">
        <v>3</v>
      </c>
      <c r="F37" s="242">
        <f>P37*1.4</f>
        <v>2.6025999999999998</v>
      </c>
      <c r="H37" s="239">
        <f t="shared" si="1"/>
        <v>2.464</v>
      </c>
      <c r="J37" s="331">
        <v>240</v>
      </c>
      <c r="K37" s="187">
        <v>10</v>
      </c>
      <c r="L37" s="187">
        <f t="shared" si="3"/>
        <v>109</v>
      </c>
      <c r="M37" s="187">
        <v>44</v>
      </c>
      <c r="N37" s="187">
        <v>65</v>
      </c>
      <c r="O37" s="324">
        <v>1.69</v>
      </c>
      <c r="P37" s="326">
        <f t="shared" si="4"/>
        <v>1.859</v>
      </c>
      <c r="Q37" s="324">
        <v>5.83</v>
      </c>
      <c r="R37" s="324"/>
      <c r="S37" s="225">
        <v>1.76</v>
      </c>
      <c r="T37" s="240">
        <v>3.63</v>
      </c>
      <c r="U37" s="240" t="s">
        <v>164</v>
      </c>
      <c r="W37" s="239">
        <v>3</v>
      </c>
      <c r="Y37" s="240"/>
    </row>
    <row r="38" spans="1:25" s="232" customFormat="1" x14ac:dyDescent="0.25">
      <c r="B38" s="1" t="s">
        <v>243</v>
      </c>
      <c r="C38" s="211">
        <v>18629276</v>
      </c>
      <c r="D38" s="246" t="s">
        <v>134</v>
      </c>
      <c r="E38" s="236"/>
      <c r="F38" s="236"/>
      <c r="H38" s="239"/>
      <c r="J38" s="331"/>
      <c r="K38" s="187">
        <v>0</v>
      </c>
      <c r="L38" s="187">
        <v>8</v>
      </c>
      <c r="M38" s="187">
        <v>50</v>
      </c>
      <c r="N38" s="187"/>
      <c r="O38" s="324"/>
      <c r="P38" s="324"/>
      <c r="Q38" s="324"/>
      <c r="R38" s="324"/>
      <c r="S38" s="234"/>
      <c r="T38" s="234"/>
      <c r="U38" s="234"/>
      <c r="W38" s="247">
        <v>3</v>
      </c>
      <c r="Y38" s="237"/>
    </row>
    <row r="39" spans="1:25" s="238" customFormat="1" x14ac:dyDescent="0.25">
      <c r="A39" s="1">
        <v>4000269</v>
      </c>
      <c r="B39" s="1" t="s">
        <v>245</v>
      </c>
      <c r="C39" s="238">
        <v>25086933</v>
      </c>
      <c r="D39" s="241" t="s">
        <v>0</v>
      </c>
      <c r="E39" s="242">
        <v>6.6</v>
      </c>
      <c r="F39" s="242">
        <f>P39*1.4</f>
        <v>6.60968</v>
      </c>
      <c r="H39" s="239">
        <f t="shared" si="1"/>
        <v>6.468</v>
      </c>
      <c r="J39" s="331">
        <v>150</v>
      </c>
      <c r="K39" s="187">
        <v>31</v>
      </c>
      <c r="L39" s="187">
        <f t="shared" si="3"/>
        <v>135</v>
      </c>
      <c r="M39" s="187">
        <v>46</v>
      </c>
      <c r="N39" s="187">
        <v>89</v>
      </c>
      <c r="O39" s="324">
        <v>4.2919999999999998</v>
      </c>
      <c r="P39" s="326">
        <f t="shared" si="4"/>
        <v>4.7212000000000005</v>
      </c>
      <c r="Q39" s="324">
        <v>6.25</v>
      </c>
      <c r="R39" s="324"/>
      <c r="S39" s="225">
        <v>4.62</v>
      </c>
      <c r="T39" s="240">
        <v>6.74</v>
      </c>
      <c r="U39" s="240">
        <v>4.99</v>
      </c>
      <c r="V39" s="238">
        <v>18774522</v>
      </c>
      <c r="W39" s="239">
        <v>6.5</v>
      </c>
      <c r="Y39" s="240"/>
    </row>
    <row r="40" spans="1:25" s="232" customFormat="1" x14ac:dyDescent="0.25">
      <c r="A40" s="1">
        <v>4000221</v>
      </c>
      <c r="B40" s="1" t="s">
        <v>246</v>
      </c>
      <c r="C40" s="211">
        <v>25090979</v>
      </c>
      <c r="D40" s="232" t="s">
        <v>109</v>
      </c>
      <c r="E40" s="236">
        <v>1.3</v>
      </c>
      <c r="F40" s="236"/>
      <c r="H40" s="239">
        <f t="shared" si="1"/>
        <v>1.26</v>
      </c>
      <c r="J40" s="331"/>
      <c r="K40" s="187">
        <v>1412</v>
      </c>
      <c r="L40" s="187">
        <f t="shared" si="3"/>
        <v>299</v>
      </c>
      <c r="M40" s="187">
        <v>119</v>
      </c>
      <c r="N40" s="187">
        <v>180</v>
      </c>
      <c r="O40" s="324"/>
      <c r="P40" s="324"/>
      <c r="Q40" s="324"/>
      <c r="R40" s="324"/>
      <c r="S40" s="234">
        <v>0.9</v>
      </c>
      <c r="T40" s="234"/>
      <c r="U40" s="234"/>
      <c r="V40" s="232">
        <v>18916877</v>
      </c>
      <c r="W40" s="233">
        <v>1.3</v>
      </c>
      <c r="Y40" s="237"/>
    </row>
    <row r="41" spans="1:25" x14ac:dyDescent="0.25">
      <c r="F41" s="185"/>
      <c r="H41" s="239"/>
      <c r="L41" s="187">
        <f t="shared" si="3"/>
        <v>0</v>
      </c>
      <c r="W41" s="224"/>
    </row>
    <row r="42" spans="1:25" s="238" customFormat="1" ht="14.25" customHeight="1" x14ac:dyDescent="0.25">
      <c r="A42" s="1">
        <v>4000222</v>
      </c>
      <c r="B42" s="1" t="s">
        <v>247</v>
      </c>
      <c r="C42" s="1" t="s">
        <v>202</v>
      </c>
      <c r="D42" s="241" t="s">
        <v>203</v>
      </c>
      <c r="E42" s="242">
        <v>8.8000000000000007</v>
      </c>
      <c r="F42" s="242">
        <f>Q42*1.4</f>
        <v>8.161999999999999</v>
      </c>
      <c r="H42" s="239">
        <f>T42*1.4</f>
        <v>2.464</v>
      </c>
      <c r="I42" s="238" t="s">
        <v>154</v>
      </c>
      <c r="J42" s="331">
        <v>100</v>
      </c>
      <c r="K42" s="187">
        <v>7</v>
      </c>
      <c r="L42" s="187">
        <f t="shared" si="3"/>
        <v>80</v>
      </c>
      <c r="M42" s="187">
        <v>28</v>
      </c>
      <c r="N42" s="187">
        <v>52</v>
      </c>
      <c r="O42" s="324"/>
      <c r="P42" s="324"/>
      <c r="Q42" s="326">
        <v>5.83</v>
      </c>
      <c r="R42" s="324"/>
      <c r="S42" s="240">
        <v>2.74</v>
      </c>
      <c r="T42" s="225">
        <v>1.76</v>
      </c>
      <c r="U42" s="240">
        <v>8.84</v>
      </c>
      <c r="V42" s="238">
        <v>87127129</v>
      </c>
      <c r="W42" s="239">
        <v>8.8000000000000007</v>
      </c>
      <c r="Y42" s="240"/>
    </row>
    <row r="43" spans="1:25" s="238" customFormat="1" ht="44.25" customHeight="1" x14ac:dyDescent="0.25">
      <c r="A43" s="1">
        <v>4000223</v>
      </c>
      <c r="B43" s="1" t="s">
        <v>248</v>
      </c>
      <c r="C43" s="238">
        <v>18981799</v>
      </c>
      <c r="D43" s="241" t="s">
        <v>90</v>
      </c>
      <c r="E43" s="242">
        <v>4.8</v>
      </c>
      <c r="F43" s="242">
        <f t="shared" ref="F43:F49" si="5">P43*1.4</f>
        <v>4.6508000000000003</v>
      </c>
      <c r="H43" s="239">
        <f>2.97*1.4</f>
        <v>4.1580000000000004</v>
      </c>
      <c r="J43" s="331">
        <v>130</v>
      </c>
      <c r="K43" s="187">
        <v>19</v>
      </c>
      <c r="L43" s="187">
        <f t="shared" si="3"/>
        <v>101</v>
      </c>
      <c r="M43" s="187">
        <v>47</v>
      </c>
      <c r="N43" s="187">
        <v>54</v>
      </c>
      <c r="O43" s="324">
        <v>3.02</v>
      </c>
      <c r="P43" s="326">
        <f t="shared" si="4"/>
        <v>3.3220000000000005</v>
      </c>
      <c r="Q43" s="324">
        <v>4.51</v>
      </c>
      <c r="R43" s="324"/>
      <c r="S43" s="295" t="s">
        <v>161</v>
      </c>
      <c r="T43" s="225">
        <v>2.97</v>
      </c>
      <c r="U43" s="244">
        <v>7.08</v>
      </c>
      <c r="W43" s="239">
        <v>4.4000000000000004</v>
      </c>
      <c r="Y43" s="240"/>
    </row>
    <row r="44" spans="1:25" s="238" customFormat="1" ht="45" customHeight="1" x14ac:dyDescent="0.25">
      <c r="A44" s="1">
        <v>4000665</v>
      </c>
      <c r="B44" s="1" t="s">
        <v>249</v>
      </c>
      <c r="C44" s="238">
        <v>18981800</v>
      </c>
      <c r="D44" s="241" t="s">
        <v>204</v>
      </c>
      <c r="E44" s="242">
        <v>8.5</v>
      </c>
      <c r="F44" s="242">
        <f t="shared" si="5"/>
        <v>6.93</v>
      </c>
      <c r="H44" s="239">
        <f>T44*1.4</f>
        <v>8.0920000000000005</v>
      </c>
      <c r="I44" s="238" t="s">
        <v>154</v>
      </c>
      <c r="J44" s="331">
        <v>130</v>
      </c>
      <c r="K44" s="187">
        <v>5</v>
      </c>
      <c r="L44" s="187">
        <f t="shared" si="3"/>
        <v>89</v>
      </c>
      <c r="M44" s="187">
        <v>23</v>
      </c>
      <c r="N44" s="187">
        <v>66</v>
      </c>
      <c r="O44" s="324">
        <v>4.5</v>
      </c>
      <c r="P44" s="326">
        <f t="shared" si="4"/>
        <v>4.95</v>
      </c>
      <c r="Q44" s="324">
        <v>7.37</v>
      </c>
      <c r="R44" s="324"/>
      <c r="S44" s="295" t="s">
        <v>158</v>
      </c>
      <c r="T44" s="225">
        <v>5.78</v>
      </c>
      <c r="U44" s="240">
        <v>8.98</v>
      </c>
      <c r="V44" s="238">
        <v>18981800</v>
      </c>
      <c r="W44" s="239">
        <v>8.5</v>
      </c>
      <c r="Y44" s="240"/>
    </row>
    <row r="45" spans="1:25" s="238" customFormat="1" x14ac:dyDescent="0.25">
      <c r="A45" s="1">
        <v>4000661</v>
      </c>
      <c r="B45" s="1" t="s">
        <v>250</v>
      </c>
      <c r="C45" s="241">
        <v>86684164</v>
      </c>
      <c r="D45" s="283" t="s">
        <v>89</v>
      </c>
      <c r="E45" s="242">
        <v>6.5</v>
      </c>
      <c r="F45" s="242">
        <f t="shared" si="5"/>
        <v>6.0830000000000002</v>
      </c>
      <c r="H45" s="239">
        <f t="shared" si="1"/>
        <v>4.1999999999999993</v>
      </c>
      <c r="J45" s="331">
        <v>45</v>
      </c>
      <c r="K45" s="187">
        <v>3</v>
      </c>
      <c r="L45" s="187">
        <f t="shared" si="3"/>
        <v>22</v>
      </c>
      <c r="M45" s="187">
        <v>9</v>
      </c>
      <c r="N45" s="187">
        <v>13</v>
      </c>
      <c r="O45" s="324">
        <v>3.95</v>
      </c>
      <c r="P45" s="326">
        <f t="shared" si="4"/>
        <v>4.3450000000000006</v>
      </c>
      <c r="Q45" s="324"/>
      <c r="R45" s="324"/>
      <c r="S45" s="277">
        <v>3</v>
      </c>
      <c r="T45" s="240" t="s">
        <v>164</v>
      </c>
      <c r="U45" s="240" t="s">
        <v>164</v>
      </c>
      <c r="V45" s="238">
        <v>18712117</v>
      </c>
      <c r="W45" s="239">
        <v>4.5999999999999996</v>
      </c>
      <c r="Y45" s="240"/>
    </row>
    <row r="46" spans="1:25" s="238" customFormat="1" x14ac:dyDescent="0.25">
      <c r="A46" s="1">
        <v>4000696</v>
      </c>
      <c r="B46" s="1" t="s">
        <v>251</v>
      </c>
      <c r="C46" s="294">
        <v>86992402</v>
      </c>
      <c r="D46" s="283" t="s">
        <v>104</v>
      </c>
      <c r="E46" s="242">
        <v>7</v>
      </c>
      <c r="F46" s="242">
        <f t="shared" si="5"/>
        <v>6.914600000000001</v>
      </c>
      <c r="H46" s="239">
        <f t="shared" si="1"/>
        <v>6.9160000000000004</v>
      </c>
      <c r="J46" s="331">
        <v>15</v>
      </c>
      <c r="K46" s="187">
        <v>9</v>
      </c>
      <c r="L46" s="187">
        <f t="shared" si="3"/>
        <v>7</v>
      </c>
      <c r="M46" s="187">
        <v>3</v>
      </c>
      <c r="N46" s="187">
        <v>4</v>
      </c>
      <c r="O46" s="324">
        <v>4.49</v>
      </c>
      <c r="P46" s="326">
        <f t="shared" si="4"/>
        <v>4.9390000000000009</v>
      </c>
      <c r="Q46" s="324"/>
      <c r="R46" s="324"/>
      <c r="S46" s="225">
        <v>4.9400000000000004</v>
      </c>
      <c r="T46" s="240" t="s">
        <v>164</v>
      </c>
      <c r="U46" s="244">
        <v>6.7</v>
      </c>
      <c r="V46" s="238">
        <v>86992402</v>
      </c>
      <c r="W46" s="239">
        <v>7</v>
      </c>
      <c r="Y46" s="240"/>
    </row>
    <row r="47" spans="1:25" s="238" customFormat="1" ht="12.75" customHeight="1" x14ac:dyDescent="0.25">
      <c r="A47" s="1">
        <v>4000225</v>
      </c>
      <c r="B47" s="1" t="s">
        <v>252</v>
      </c>
      <c r="C47" s="238">
        <v>18904882</v>
      </c>
      <c r="D47" s="241" t="s">
        <v>87</v>
      </c>
      <c r="E47" s="242">
        <v>0.8</v>
      </c>
      <c r="F47" s="242">
        <f t="shared" si="5"/>
        <v>0.80080000000000007</v>
      </c>
      <c r="H47" s="239">
        <f t="shared" si="1"/>
        <v>0.61599999999999999</v>
      </c>
      <c r="J47" s="331">
        <v>144</v>
      </c>
      <c r="K47" s="187">
        <v>218</v>
      </c>
      <c r="L47" s="187">
        <f t="shared" si="3"/>
        <v>215</v>
      </c>
      <c r="M47" s="187">
        <v>103</v>
      </c>
      <c r="N47" s="187">
        <v>112</v>
      </c>
      <c r="O47" s="324">
        <v>0.52</v>
      </c>
      <c r="P47" s="326">
        <f t="shared" si="4"/>
        <v>0.57200000000000006</v>
      </c>
      <c r="Q47" s="324">
        <v>0.62</v>
      </c>
      <c r="R47" s="324"/>
      <c r="S47" s="225">
        <v>0.44</v>
      </c>
      <c r="T47" s="240" t="s">
        <v>164</v>
      </c>
      <c r="U47" s="240">
        <v>1.33</v>
      </c>
      <c r="V47" s="238">
        <v>86880745</v>
      </c>
      <c r="W47" s="239">
        <v>0.7</v>
      </c>
      <c r="Y47" s="240"/>
    </row>
    <row r="48" spans="1:25" s="238" customFormat="1" ht="15" customHeight="1" x14ac:dyDescent="0.25">
      <c r="A48" s="1">
        <v>4000226</v>
      </c>
      <c r="B48" s="1" t="s">
        <v>253</v>
      </c>
      <c r="C48" s="238">
        <v>18646458</v>
      </c>
      <c r="D48" s="241" t="s">
        <v>43</v>
      </c>
      <c r="E48" s="242">
        <v>0.4</v>
      </c>
      <c r="F48" s="242">
        <f t="shared" si="5"/>
        <v>0.25502400000000003</v>
      </c>
      <c r="H48" s="239">
        <f t="shared" si="1"/>
        <v>0.252</v>
      </c>
      <c r="J48" s="331">
        <v>2200</v>
      </c>
      <c r="K48" s="187">
        <v>228</v>
      </c>
      <c r="L48" s="187">
        <f t="shared" si="3"/>
        <v>1840</v>
      </c>
      <c r="M48" s="187">
        <v>429</v>
      </c>
      <c r="N48" s="187">
        <v>1411</v>
      </c>
      <c r="O48" s="324">
        <v>0.1656</v>
      </c>
      <c r="P48" s="326">
        <f t="shared" si="4"/>
        <v>0.18216000000000002</v>
      </c>
      <c r="Q48" s="324">
        <v>0.25</v>
      </c>
      <c r="R48" s="324"/>
      <c r="S48" s="225">
        <v>0.18</v>
      </c>
      <c r="T48" s="240">
        <v>0.35</v>
      </c>
      <c r="U48" s="244">
        <v>0.5</v>
      </c>
      <c r="W48" s="239">
        <v>0.4</v>
      </c>
      <c r="Y48" s="244"/>
    </row>
    <row r="49" spans="1:25" s="238" customFormat="1" x14ac:dyDescent="0.25">
      <c r="A49" s="1">
        <v>4000227</v>
      </c>
      <c r="B49" s="1" t="s">
        <v>254</v>
      </c>
      <c r="C49" s="238">
        <v>18915865</v>
      </c>
      <c r="D49" s="241" t="s">
        <v>6</v>
      </c>
      <c r="E49" s="242">
        <v>0.4</v>
      </c>
      <c r="F49" s="242">
        <f t="shared" si="5"/>
        <v>0.25502400000000003</v>
      </c>
      <c r="H49" s="239">
        <f t="shared" si="1"/>
        <v>0.252</v>
      </c>
      <c r="J49" s="331"/>
      <c r="K49" s="187">
        <v>121</v>
      </c>
      <c r="L49" s="187">
        <f t="shared" si="3"/>
        <v>132</v>
      </c>
      <c r="M49" s="187">
        <v>44</v>
      </c>
      <c r="N49" s="187">
        <v>88</v>
      </c>
      <c r="O49" s="324">
        <v>0.1656</v>
      </c>
      <c r="P49" s="326">
        <f t="shared" si="4"/>
        <v>0.18216000000000002</v>
      </c>
      <c r="Q49" s="324">
        <v>0.25</v>
      </c>
      <c r="R49" s="324"/>
      <c r="S49" s="225">
        <v>0.18</v>
      </c>
      <c r="T49" s="240">
        <v>0.35</v>
      </c>
      <c r="U49" s="244">
        <v>0.5</v>
      </c>
      <c r="V49" s="238" t="s">
        <v>130</v>
      </c>
      <c r="W49" s="239">
        <v>0.4</v>
      </c>
      <c r="Y49" s="240"/>
    </row>
    <row r="50" spans="1:25" s="238" customFormat="1" x14ac:dyDescent="0.25">
      <c r="A50" s="1" t="s">
        <v>255</v>
      </c>
      <c r="B50" s="238">
        <v>4000228</v>
      </c>
      <c r="C50" s="238">
        <v>25095945</v>
      </c>
      <c r="D50" s="241" t="s">
        <v>12</v>
      </c>
      <c r="E50" s="242"/>
      <c r="F50" s="242"/>
      <c r="H50" s="239">
        <f t="shared" si="1"/>
        <v>0.55999999999999994</v>
      </c>
      <c r="J50" s="331"/>
      <c r="K50" s="187">
        <v>24</v>
      </c>
      <c r="L50" s="187">
        <f t="shared" si="3"/>
        <v>0</v>
      </c>
      <c r="M50" s="187"/>
      <c r="N50" s="187"/>
      <c r="O50" s="324"/>
      <c r="P50" s="324"/>
      <c r="Q50" s="324"/>
      <c r="R50" s="324"/>
      <c r="S50" s="277">
        <v>0.4</v>
      </c>
      <c r="T50" s="225">
        <v>0.38</v>
      </c>
      <c r="U50" s="240">
        <v>1.02</v>
      </c>
      <c r="W50" s="239">
        <v>0.6</v>
      </c>
      <c r="Y50" s="240"/>
    </row>
    <row r="51" spans="1:25" s="238" customFormat="1" x14ac:dyDescent="0.25">
      <c r="A51" s="1">
        <v>4000230</v>
      </c>
      <c r="B51" s="1" t="s">
        <v>256</v>
      </c>
      <c r="C51" s="238">
        <v>18907992</v>
      </c>
      <c r="D51" s="241" t="s">
        <v>336</v>
      </c>
      <c r="E51" s="242">
        <v>4.5</v>
      </c>
      <c r="F51" s="242">
        <f t="shared" ref="F51:F58" si="6">P51*1.4</f>
        <v>4.36205</v>
      </c>
      <c r="H51" s="239">
        <f>T51*1.4</f>
        <v>4.2279999999999998</v>
      </c>
      <c r="I51" s="239"/>
      <c r="J51" s="331">
        <v>100</v>
      </c>
      <c r="K51" s="320">
        <v>1</v>
      </c>
      <c r="L51" s="187">
        <f t="shared" si="3"/>
        <v>56</v>
      </c>
      <c r="M51" s="320">
        <v>8</v>
      </c>
      <c r="N51" s="320">
        <v>48</v>
      </c>
      <c r="O51" s="323">
        <v>2.8325</v>
      </c>
      <c r="P51" s="326">
        <f t="shared" si="4"/>
        <v>3.1157500000000002</v>
      </c>
      <c r="Q51" s="324">
        <v>3.32</v>
      </c>
      <c r="R51" s="324"/>
      <c r="S51" s="239">
        <v>3.21</v>
      </c>
      <c r="T51" s="224">
        <v>3.02</v>
      </c>
      <c r="U51" s="296">
        <v>3.4</v>
      </c>
      <c r="V51" s="238">
        <v>18907992</v>
      </c>
      <c r="W51" s="239">
        <v>4.3</v>
      </c>
      <c r="Y51" s="240"/>
    </row>
    <row r="52" spans="1:25" s="238" customFormat="1" x14ac:dyDescent="0.25">
      <c r="A52" s="1">
        <v>4000231</v>
      </c>
      <c r="B52" s="1" t="s">
        <v>257</v>
      </c>
      <c r="C52" s="238">
        <v>18907993</v>
      </c>
      <c r="D52" s="241" t="s">
        <v>335</v>
      </c>
      <c r="E52" s="242">
        <v>4.5</v>
      </c>
      <c r="F52" s="242">
        <f t="shared" si="6"/>
        <v>4.36205</v>
      </c>
      <c r="H52" s="239">
        <f t="shared" ref="H52:H57" si="7">T52*1.4</f>
        <v>4.2279999999999998</v>
      </c>
      <c r="I52" s="239"/>
      <c r="J52" s="331">
        <v>120</v>
      </c>
      <c r="K52" s="320">
        <v>0</v>
      </c>
      <c r="L52" s="187">
        <f t="shared" si="3"/>
        <v>71</v>
      </c>
      <c r="M52" s="320">
        <v>15</v>
      </c>
      <c r="N52" s="320">
        <v>56</v>
      </c>
      <c r="O52" s="323">
        <v>2.8325</v>
      </c>
      <c r="P52" s="326">
        <f t="shared" si="4"/>
        <v>3.1157500000000002</v>
      </c>
      <c r="Q52" s="324">
        <v>3.32</v>
      </c>
      <c r="R52" s="324"/>
      <c r="S52" s="239">
        <v>3.21</v>
      </c>
      <c r="T52" s="224">
        <v>3.02</v>
      </c>
      <c r="U52" s="296">
        <v>3.4</v>
      </c>
      <c r="V52" s="238">
        <v>18907993</v>
      </c>
      <c r="W52" s="239">
        <v>4.3</v>
      </c>
      <c r="Y52" s="240"/>
    </row>
    <row r="53" spans="1:25" s="238" customFormat="1" x14ac:dyDescent="0.25">
      <c r="A53" s="238" t="s">
        <v>197</v>
      </c>
      <c r="B53" s="238" t="s">
        <v>197</v>
      </c>
      <c r="D53" s="241" t="s">
        <v>199</v>
      </c>
      <c r="E53" s="242">
        <v>4.5</v>
      </c>
      <c r="F53" s="242">
        <f t="shared" si="6"/>
        <v>4.36205</v>
      </c>
      <c r="H53" s="239"/>
      <c r="I53" s="239"/>
      <c r="J53" s="331">
        <v>50</v>
      </c>
      <c r="K53" s="320">
        <v>0</v>
      </c>
      <c r="L53" s="187">
        <f t="shared" si="3"/>
        <v>0</v>
      </c>
      <c r="M53" s="320"/>
      <c r="N53" s="320"/>
      <c r="O53" s="323">
        <v>2.8325</v>
      </c>
      <c r="P53" s="326">
        <f t="shared" si="4"/>
        <v>3.1157500000000002</v>
      </c>
      <c r="Q53" s="324">
        <v>3.32</v>
      </c>
      <c r="R53" s="324"/>
      <c r="S53" s="239"/>
      <c r="T53" s="224"/>
      <c r="U53" s="296"/>
      <c r="W53" s="239">
        <v>4.3</v>
      </c>
      <c r="Y53" s="240"/>
    </row>
    <row r="54" spans="1:25" s="238" customFormat="1" ht="12.75" customHeight="1" x14ac:dyDescent="0.25">
      <c r="A54" s="1">
        <v>4000232</v>
      </c>
      <c r="B54" s="1" t="s">
        <v>258</v>
      </c>
      <c r="C54" s="238">
        <v>18960577</v>
      </c>
      <c r="D54" s="284" t="s">
        <v>47</v>
      </c>
      <c r="E54" s="242">
        <v>0.5</v>
      </c>
      <c r="F54" s="242">
        <f t="shared" si="6"/>
        <v>0.42211400000000004</v>
      </c>
      <c r="H54" s="239">
        <f t="shared" si="7"/>
        <v>0.47599999999999998</v>
      </c>
      <c r="I54" s="239" t="s">
        <v>95</v>
      </c>
      <c r="J54" s="331">
        <v>360</v>
      </c>
      <c r="K54" s="320">
        <v>58</v>
      </c>
      <c r="L54" s="187">
        <f t="shared" si="3"/>
        <v>306</v>
      </c>
      <c r="M54" s="320">
        <v>117</v>
      </c>
      <c r="N54" s="320">
        <v>189</v>
      </c>
      <c r="O54" s="323">
        <v>0.27410000000000001</v>
      </c>
      <c r="P54" s="326">
        <f t="shared" si="4"/>
        <v>0.30151000000000006</v>
      </c>
      <c r="Q54" s="324">
        <v>0.4</v>
      </c>
      <c r="R54" s="324"/>
      <c r="S54" s="239">
        <v>0.42</v>
      </c>
      <c r="T54" s="224">
        <v>0.34</v>
      </c>
      <c r="U54" s="252">
        <v>0.33</v>
      </c>
      <c r="V54" s="238">
        <v>18806798</v>
      </c>
      <c r="W54" s="239">
        <v>0.5</v>
      </c>
      <c r="Y54" s="244"/>
    </row>
    <row r="55" spans="1:25" s="238" customFormat="1" x14ac:dyDescent="0.25">
      <c r="A55" s="1">
        <v>4000233</v>
      </c>
      <c r="B55" s="1" t="s">
        <v>259</v>
      </c>
      <c r="C55" s="238">
        <v>18806799</v>
      </c>
      <c r="D55" s="241" t="s">
        <v>46</v>
      </c>
      <c r="E55" s="242">
        <v>0.5</v>
      </c>
      <c r="F55" s="242">
        <f t="shared" si="6"/>
        <v>0.42211400000000004</v>
      </c>
      <c r="H55" s="239"/>
      <c r="I55" s="239" t="s">
        <v>95</v>
      </c>
      <c r="J55" s="331">
        <v>200</v>
      </c>
      <c r="K55" s="320">
        <v>162</v>
      </c>
      <c r="L55" s="187">
        <f t="shared" si="3"/>
        <v>283</v>
      </c>
      <c r="M55" s="320">
        <v>92</v>
      </c>
      <c r="N55" s="320">
        <v>191</v>
      </c>
      <c r="O55" s="323">
        <v>0.27410000000000001</v>
      </c>
      <c r="P55" s="326">
        <f t="shared" si="4"/>
        <v>0.30151000000000006</v>
      </c>
      <c r="Q55" s="324">
        <v>0.42</v>
      </c>
      <c r="R55" s="324"/>
      <c r="S55" s="239"/>
      <c r="T55" s="224"/>
      <c r="U55" s="252"/>
      <c r="V55" s="238">
        <v>18806799</v>
      </c>
      <c r="W55" s="239">
        <v>0.5</v>
      </c>
      <c r="Y55" s="244"/>
    </row>
    <row r="56" spans="1:25" s="297" customFormat="1" x14ac:dyDescent="0.25">
      <c r="A56" s="1">
        <v>4000234</v>
      </c>
      <c r="B56" s="1" t="s">
        <v>260</v>
      </c>
      <c r="C56" s="297">
        <v>18806797</v>
      </c>
      <c r="D56" s="298" t="s">
        <v>48</v>
      </c>
      <c r="E56" s="300">
        <v>0.5</v>
      </c>
      <c r="F56" s="242">
        <f t="shared" si="6"/>
        <v>0.42211400000000004</v>
      </c>
      <c r="H56" s="239">
        <f t="shared" si="7"/>
        <v>0.47599999999999998</v>
      </c>
      <c r="I56" s="299" t="s">
        <v>95</v>
      </c>
      <c r="J56" s="331">
        <v>200</v>
      </c>
      <c r="K56" s="320">
        <v>110</v>
      </c>
      <c r="L56" s="187">
        <f t="shared" si="3"/>
        <v>219</v>
      </c>
      <c r="M56" s="320">
        <v>81</v>
      </c>
      <c r="N56" s="320">
        <v>138</v>
      </c>
      <c r="O56" s="323">
        <v>0.27410000000000001</v>
      </c>
      <c r="P56" s="326">
        <f t="shared" si="4"/>
        <v>0.30151000000000006</v>
      </c>
      <c r="Q56" s="324">
        <v>0.4</v>
      </c>
      <c r="R56" s="324"/>
      <c r="S56" s="299">
        <v>0.42</v>
      </c>
      <c r="T56" s="299">
        <v>0.34</v>
      </c>
      <c r="U56" s="252">
        <v>0.33</v>
      </c>
      <c r="V56" s="297">
        <v>18806797</v>
      </c>
      <c r="W56" s="299">
        <v>0.5</v>
      </c>
      <c r="Y56" s="293"/>
    </row>
    <row r="57" spans="1:25" s="238" customFormat="1" x14ac:dyDescent="0.25">
      <c r="A57" s="1">
        <v>4000501</v>
      </c>
      <c r="B57" s="1" t="s">
        <v>261</v>
      </c>
      <c r="C57" s="238">
        <v>54910506</v>
      </c>
      <c r="D57" s="241" t="s">
        <v>49</v>
      </c>
      <c r="E57" s="242">
        <v>1</v>
      </c>
      <c r="F57" s="242">
        <f t="shared" si="6"/>
        <v>0.86240000000000006</v>
      </c>
      <c r="H57" s="239">
        <f t="shared" si="7"/>
        <v>0.97999999999999987</v>
      </c>
      <c r="I57" s="239" t="s">
        <v>45</v>
      </c>
      <c r="J57" s="331">
        <v>30</v>
      </c>
      <c r="K57" s="320">
        <v>12</v>
      </c>
      <c r="L57" s="187">
        <f t="shared" si="3"/>
        <v>26</v>
      </c>
      <c r="M57" s="320">
        <v>7</v>
      </c>
      <c r="N57" s="320">
        <v>19</v>
      </c>
      <c r="O57" s="323">
        <v>0.56000000000000005</v>
      </c>
      <c r="P57" s="326">
        <f t="shared" si="4"/>
        <v>0.6160000000000001</v>
      </c>
      <c r="Q57" s="324">
        <v>0.73</v>
      </c>
      <c r="R57" s="324"/>
      <c r="S57" s="239">
        <v>0.99</v>
      </c>
      <c r="T57" s="224">
        <v>0.7</v>
      </c>
      <c r="U57" s="296">
        <v>0.79</v>
      </c>
      <c r="V57" s="238">
        <v>54910506</v>
      </c>
      <c r="W57" s="239">
        <v>1</v>
      </c>
      <c r="Y57" s="244"/>
    </row>
    <row r="58" spans="1:25" s="238" customFormat="1" x14ac:dyDescent="0.25">
      <c r="A58" s="1">
        <v>4000235</v>
      </c>
      <c r="B58" s="1" t="s">
        <v>262</v>
      </c>
      <c r="C58" s="238">
        <v>25096012</v>
      </c>
      <c r="D58" s="241" t="s">
        <v>144</v>
      </c>
      <c r="E58" s="242">
        <v>1.3</v>
      </c>
      <c r="F58" s="242">
        <f t="shared" si="6"/>
        <v>1.2435500000000002</v>
      </c>
      <c r="H58" s="239">
        <f t="shared" si="1"/>
        <v>1.26</v>
      </c>
      <c r="I58" s="238" t="s">
        <v>162</v>
      </c>
      <c r="J58" s="331">
        <v>420</v>
      </c>
      <c r="K58" s="187">
        <v>45</v>
      </c>
      <c r="L58" s="187">
        <f t="shared" si="3"/>
        <v>341</v>
      </c>
      <c r="M58" s="187">
        <v>123</v>
      </c>
      <c r="N58" s="187">
        <v>218</v>
      </c>
      <c r="O58" s="324">
        <v>0.8075</v>
      </c>
      <c r="P58" s="326">
        <f t="shared" si="4"/>
        <v>0.8882500000000001</v>
      </c>
      <c r="Q58" s="324">
        <v>1.84</v>
      </c>
      <c r="R58" s="324"/>
      <c r="S58" s="277">
        <v>0.9</v>
      </c>
      <c r="T58" s="240">
        <v>1.51</v>
      </c>
      <c r="U58" s="244">
        <v>1</v>
      </c>
      <c r="V58" s="238">
        <v>25067180</v>
      </c>
      <c r="W58" s="239">
        <v>1.3</v>
      </c>
      <c r="Y58" s="240"/>
    </row>
    <row r="59" spans="1:25" s="342" customFormat="1" x14ac:dyDescent="0.25">
      <c r="A59" s="332">
        <v>4000237</v>
      </c>
      <c r="B59" s="332" t="s">
        <v>263</v>
      </c>
      <c r="C59" s="342">
        <v>25100258</v>
      </c>
      <c r="D59" s="342" t="s">
        <v>63</v>
      </c>
      <c r="E59" s="343">
        <v>0.8</v>
      </c>
      <c r="F59" s="337">
        <f t="shared" ref="F59:F64" si="8">Q59*1.4</f>
        <v>0.65799999999999992</v>
      </c>
      <c r="H59" s="335">
        <f>T59*1.4</f>
        <v>0.53199999999999992</v>
      </c>
      <c r="J59" s="336">
        <v>24</v>
      </c>
      <c r="K59" s="336">
        <v>9</v>
      </c>
      <c r="L59" s="336">
        <f t="shared" si="3"/>
        <v>17</v>
      </c>
      <c r="M59" s="336">
        <v>5</v>
      </c>
      <c r="N59" s="336">
        <v>12</v>
      </c>
      <c r="O59" s="337"/>
      <c r="P59" s="337"/>
      <c r="Q59" s="337">
        <v>0.47</v>
      </c>
      <c r="R59" s="337">
        <v>1.02</v>
      </c>
      <c r="S59" s="344">
        <v>0.4</v>
      </c>
      <c r="T59" s="339">
        <v>0.38</v>
      </c>
      <c r="U59" s="345">
        <v>1.02</v>
      </c>
      <c r="W59" s="335">
        <v>1</v>
      </c>
      <c r="Y59" s="344"/>
    </row>
    <row r="60" spans="1:25" s="342" customFormat="1" x14ac:dyDescent="0.25">
      <c r="A60" s="332">
        <v>4000238</v>
      </c>
      <c r="B60" s="332" t="s">
        <v>264</v>
      </c>
      <c r="C60" s="346">
        <v>25100245</v>
      </c>
      <c r="D60" s="342" t="s">
        <v>62</v>
      </c>
      <c r="E60" s="343">
        <v>0.8</v>
      </c>
      <c r="F60" s="337">
        <f t="shared" si="8"/>
        <v>0.65799999999999992</v>
      </c>
      <c r="H60" s="335">
        <f t="shared" ref="H60:H64" si="9">T60*1.4</f>
        <v>0.53199999999999992</v>
      </c>
      <c r="J60" s="336">
        <v>24</v>
      </c>
      <c r="K60" s="336">
        <v>11</v>
      </c>
      <c r="L60" s="336">
        <f t="shared" si="3"/>
        <v>17</v>
      </c>
      <c r="M60" s="336">
        <v>5</v>
      </c>
      <c r="N60" s="336">
        <v>12</v>
      </c>
      <c r="O60" s="337"/>
      <c r="P60" s="337"/>
      <c r="Q60" s="337">
        <v>0.47</v>
      </c>
      <c r="R60" s="337">
        <v>1.02</v>
      </c>
      <c r="S60" s="344">
        <v>0.4</v>
      </c>
      <c r="T60" s="339">
        <v>0.38</v>
      </c>
      <c r="U60" s="345">
        <v>1.02</v>
      </c>
      <c r="W60" s="335">
        <v>1</v>
      </c>
      <c r="Y60" s="344"/>
    </row>
    <row r="61" spans="1:25" s="342" customFormat="1" x14ac:dyDescent="0.25">
      <c r="A61" s="332">
        <v>4000239</v>
      </c>
      <c r="B61" s="332" t="s">
        <v>265</v>
      </c>
      <c r="C61" s="346">
        <v>86555071</v>
      </c>
      <c r="D61" s="342" t="s">
        <v>36</v>
      </c>
      <c r="E61" s="343">
        <v>0.8</v>
      </c>
      <c r="F61" s="337">
        <f t="shared" si="8"/>
        <v>0.65799999999999992</v>
      </c>
      <c r="H61" s="335">
        <f t="shared" si="9"/>
        <v>0.53199999999999992</v>
      </c>
      <c r="J61" s="336">
        <v>48</v>
      </c>
      <c r="K61" s="336">
        <v>2</v>
      </c>
      <c r="L61" s="336">
        <f t="shared" si="3"/>
        <v>35</v>
      </c>
      <c r="M61" s="336">
        <v>10</v>
      </c>
      <c r="N61" s="336">
        <v>25</v>
      </c>
      <c r="O61" s="337"/>
      <c r="P61" s="337"/>
      <c r="Q61" s="337">
        <v>0.47</v>
      </c>
      <c r="R61" s="337">
        <v>1.02</v>
      </c>
      <c r="S61" s="344">
        <v>0.4</v>
      </c>
      <c r="T61" s="339">
        <v>0.38</v>
      </c>
      <c r="U61" s="345">
        <v>1.98</v>
      </c>
      <c r="W61" s="335">
        <v>1</v>
      </c>
      <c r="Y61" s="344"/>
    </row>
    <row r="62" spans="1:25" s="342" customFormat="1" x14ac:dyDescent="0.25">
      <c r="A62" s="332">
        <v>4000240</v>
      </c>
      <c r="B62" s="332" t="s">
        <v>266</v>
      </c>
      <c r="C62" s="346">
        <v>25100255</v>
      </c>
      <c r="D62" s="342" t="s">
        <v>37</v>
      </c>
      <c r="E62" s="343">
        <v>0.8</v>
      </c>
      <c r="F62" s="337">
        <f t="shared" si="8"/>
        <v>0.65799999999999992</v>
      </c>
      <c r="H62" s="335">
        <f t="shared" si="9"/>
        <v>0.53199999999999992</v>
      </c>
      <c r="J62" s="336">
        <v>48</v>
      </c>
      <c r="K62" s="336">
        <v>0</v>
      </c>
      <c r="L62" s="336">
        <f t="shared" si="3"/>
        <v>31</v>
      </c>
      <c r="M62" s="336">
        <v>8</v>
      </c>
      <c r="N62" s="336">
        <v>23</v>
      </c>
      <c r="O62" s="337"/>
      <c r="P62" s="337"/>
      <c r="Q62" s="337">
        <v>0.47</v>
      </c>
      <c r="R62" s="337">
        <v>1.02</v>
      </c>
      <c r="S62" s="344">
        <v>0.4</v>
      </c>
      <c r="T62" s="339">
        <v>0.38</v>
      </c>
      <c r="U62" s="345">
        <v>1.98</v>
      </c>
      <c r="W62" s="335">
        <v>1</v>
      </c>
      <c r="Y62" s="344"/>
    </row>
    <row r="63" spans="1:25" s="358" customFormat="1" x14ac:dyDescent="0.25">
      <c r="A63" s="332">
        <v>4000241</v>
      </c>
      <c r="B63" s="332" t="s">
        <v>267</v>
      </c>
      <c r="C63" s="340">
        <v>86585309</v>
      </c>
      <c r="D63" s="358" t="s">
        <v>64</v>
      </c>
      <c r="E63" s="359">
        <v>2.2999999999999998</v>
      </c>
      <c r="F63" s="337">
        <f t="shared" si="8"/>
        <v>2.2819999999999996</v>
      </c>
      <c r="H63" s="335"/>
      <c r="J63" s="336">
        <v>36</v>
      </c>
      <c r="K63" s="336">
        <v>7</v>
      </c>
      <c r="L63" s="336">
        <f t="shared" si="3"/>
        <v>18</v>
      </c>
      <c r="M63" s="336">
        <v>5</v>
      </c>
      <c r="N63" s="336">
        <v>13</v>
      </c>
      <c r="O63" s="337">
        <v>1.89</v>
      </c>
      <c r="P63" s="337">
        <f t="shared" si="4"/>
        <v>2.0790000000000002</v>
      </c>
      <c r="Q63" s="337">
        <v>1.63</v>
      </c>
      <c r="R63" s="337">
        <v>2</v>
      </c>
      <c r="S63" s="360"/>
      <c r="T63" s="360"/>
      <c r="U63" s="360"/>
      <c r="W63" s="361">
        <v>2.2999999999999998</v>
      </c>
      <c r="Y63" s="362"/>
    </row>
    <row r="64" spans="1:25" s="334" customFormat="1" x14ac:dyDescent="0.25">
      <c r="A64" s="332">
        <v>4000734</v>
      </c>
      <c r="B64" s="332" t="s">
        <v>268</v>
      </c>
      <c r="C64" s="340" t="s">
        <v>137</v>
      </c>
      <c r="D64" s="334" t="s">
        <v>138</v>
      </c>
      <c r="E64" s="333">
        <v>4</v>
      </c>
      <c r="F64" s="337">
        <f t="shared" si="8"/>
        <v>3.9199999999999995</v>
      </c>
      <c r="H64" s="335">
        <f t="shared" si="9"/>
        <v>3.3319999999999999</v>
      </c>
      <c r="J64" s="336">
        <v>20</v>
      </c>
      <c r="K64" s="336">
        <v>7</v>
      </c>
      <c r="L64" s="336">
        <f t="shared" si="3"/>
        <v>13</v>
      </c>
      <c r="M64" s="336">
        <v>2</v>
      </c>
      <c r="N64" s="336">
        <v>11</v>
      </c>
      <c r="O64" s="337">
        <v>3.44</v>
      </c>
      <c r="P64" s="337">
        <f t="shared" si="4"/>
        <v>3.7840000000000003</v>
      </c>
      <c r="Q64" s="337">
        <v>2.8</v>
      </c>
      <c r="R64" s="337">
        <v>4.08</v>
      </c>
      <c r="S64" s="338" t="s">
        <v>164</v>
      </c>
      <c r="T64" s="339">
        <v>2.38</v>
      </c>
      <c r="U64" s="341">
        <v>4.08</v>
      </c>
      <c r="W64" s="361">
        <v>4</v>
      </c>
      <c r="Y64" s="363"/>
    </row>
    <row r="65" spans="1:25" s="221" customFormat="1" ht="14.25" customHeight="1" x14ac:dyDescent="0.25">
      <c r="C65" s="211"/>
      <c r="D65" s="222"/>
      <c r="E65" s="223"/>
      <c r="F65" s="223"/>
      <c r="H65" s="239">
        <f t="shared" si="1"/>
        <v>0</v>
      </c>
      <c r="J65" s="331"/>
      <c r="K65" s="187"/>
      <c r="L65" s="187">
        <f t="shared" si="3"/>
        <v>0</v>
      </c>
      <c r="M65" s="187"/>
      <c r="N65" s="187"/>
      <c r="O65" s="324"/>
      <c r="P65" s="324"/>
      <c r="Q65" s="324"/>
      <c r="R65" s="324"/>
      <c r="S65" s="225"/>
      <c r="T65" s="225"/>
      <c r="U65" s="225"/>
      <c r="W65" s="224"/>
      <c r="Y65" s="188"/>
    </row>
    <row r="66" spans="1:25" s="238" customFormat="1" ht="16.5" customHeight="1" x14ac:dyDescent="0.25">
      <c r="A66" s="1">
        <v>4000248</v>
      </c>
      <c r="B66" s="1" t="s">
        <v>269</v>
      </c>
      <c r="C66" s="238">
        <v>25090790</v>
      </c>
      <c r="D66" s="241" t="s">
        <v>172</v>
      </c>
      <c r="E66" s="242">
        <v>0.35</v>
      </c>
      <c r="F66" s="242">
        <f>P66*1.4</f>
        <v>0.308</v>
      </c>
      <c r="H66" s="239">
        <f t="shared" si="1"/>
        <v>0.29399999999999998</v>
      </c>
      <c r="J66" s="331">
        <v>350</v>
      </c>
      <c r="K66" s="187">
        <v>2</v>
      </c>
      <c r="L66" s="187">
        <f t="shared" si="3"/>
        <v>228</v>
      </c>
      <c r="M66" s="187">
        <v>65</v>
      </c>
      <c r="N66" s="187">
        <v>163</v>
      </c>
      <c r="O66" s="324">
        <v>0.2</v>
      </c>
      <c r="P66" s="326">
        <f t="shared" si="4"/>
        <v>0.22000000000000003</v>
      </c>
      <c r="Q66" s="324">
        <v>0.88</v>
      </c>
      <c r="R66" s="324"/>
      <c r="S66" s="240">
        <v>0.21</v>
      </c>
      <c r="T66" s="240">
        <v>0.21</v>
      </c>
      <c r="U66" s="240">
        <v>0.25</v>
      </c>
      <c r="V66" s="238">
        <v>86663571</v>
      </c>
      <c r="W66" s="239">
        <v>0.35</v>
      </c>
      <c r="Y66" s="240"/>
    </row>
    <row r="67" spans="1:25" s="342" customFormat="1" ht="32.25" customHeight="1" x14ac:dyDescent="0.25">
      <c r="A67" s="332">
        <v>4000663</v>
      </c>
      <c r="B67" s="332" t="s">
        <v>270</v>
      </c>
      <c r="C67" s="342">
        <v>28221900</v>
      </c>
      <c r="D67" s="385" t="s">
        <v>171</v>
      </c>
      <c r="E67" s="343">
        <v>1.8</v>
      </c>
      <c r="F67" s="386">
        <v>1.77</v>
      </c>
      <c r="H67" s="335">
        <v>1.1499999999999999</v>
      </c>
      <c r="I67" s="342" t="s">
        <v>154</v>
      </c>
      <c r="J67" s="336">
        <v>360</v>
      </c>
      <c r="K67" s="336">
        <v>11</v>
      </c>
      <c r="L67" s="336">
        <f t="shared" si="3"/>
        <v>179</v>
      </c>
      <c r="M67" s="336">
        <v>52</v>
      </c>
      <c r="N67" s="336">
        <v>127</v>
      </c>
      <c r="O67" s="337"/>
      <c r="P67" s="337"/>
      <c r="Q67" s="337">
        <v>1.54</v>
      </c>
      <c r="R67" s="337">
        <v>1.59</v>
      </c>
      <c r="S67" s="387" t="s">
        <v>159</v>
      </c>
      <c r="T67" s="339">
        <v>1.05</v>
      </c>
      <c r="U67" s="345">
        <v>1.58</v>
      </c>
      <c r="V67" s="342">
        <v>28221900</v>
      </c>
      <c r="W67" s="335">
        <v>1.5</v>
      </c>
      <c r="Y67" s="345"/>
    </row>
    <row r="68" spans="1:25" s="221" customFormat="1" ht="15" customHeight="1" x14ac:dyDescent="0.25">
      <c r="C68" s="211"/>
      <c r="D68" s="222"/>
      <c r="E68" s="223"/>
      <c r="F68" s="223"/>
      <c r="H68" s="239"/>
      <c r="J68" s="331"/>
      <c r="K68" s="187"/>
      <c r="L68" s="187">
        <f t="shared" ref="L68:L111" si="10">SUM(M68:N68)</f>
        <v>0</v>
      </c>
      <c r="M68" s="187"/>
      <c r="N68" s="187"/>
      <c r="O68" s="324"/>
      <c r="P68" s="324"/>
      <c r="Q68" s="324"/>
      <c r="R68" s="324"/>
      <c r="S68" s="225"/>
      <c r="T68" s="225"/>
      <c r="U68" s="225"/>
      <c r="W68" s="224"/>
      <c r="Y68" s="291"/>
    </row>
    <row r="69" spans="1:25" s="238" customFormat="1" ht="14.25" customHeight="1" x14ac:dyDescent="0.25">
      <c r="A69" s="1">
        <v>4000249</v>
      </c>
      <c r="B69" s="1" t="s">
        <v>273</v>
      </c>
      <c r="C69" s="238">
        <v>87142915</v>
      </c>
      <c r="D69" s="241" t="s">
        <v>94</v>
      </c>
      <c r="E69" s="242">
        <v>2</v>
      </c>
      <c r="F69" s="242">
        <f>P69*1.4</f>
        <v>1.6940000000000002</v>
      </c>
      <c r="H69" s="239">
        <f t="shared" ref="H69:H108" si="11">S69*1.4</f>
        <v>1.54</v>
      </c>
      <c r="J69" s="331">
        <v>150</v>
      </c>
      <c r="K69" s="187">
        <v>58</v>
      </c>
      <c r="L69" s="187">
        <f t="shared" si="10"/>
        <v>226</v>
      </c>
      <c r="M69" s="187">
        <v>72</v>
      </c>
      <c r="N69" s="187">
        <v>154</v>
      </c>
      <c r="O69" s="324">
        <v>1.1000000000000001</v>
      </c>
      <c r="P69" s="326">
        <f t="shared" ref="P69:P111" si="12">O69*1.1</f>
        <v>1.2100000000000002</v>
      </c>
      <c r="Q69" s="324">
        <v>2.64</v>
      </c>
      <c r="R69" s="324"/>
      <c r="S69" s="225">
        <v>1.1000000000000001</v>
      </c>
      <c r="T69" s="240">
        <v>1.43</v>
      </c>
      <c r="U69" s="244">
        <v>3.7</v>
      </c>
      <c r="V69" s="238">
        <v>87142915</v>
      </c>
      <c r="W69" s="239">
        <v>2</v>
      </c>
      <c r="Y69" s="244"/>
    </row>
    <row r="70" spans="1:25" s="238" customFormat="1" ht="15" customHeight="1" x14ac:dyDescent="0.25">
      <c r="A70" s="1">
        <v>4000666</v>
      </c>
      <c r="B70" s="1" t="s">
        <v>271</v>
      </c>
      <c r="C70" s="238">
        <v>87010549</v>
      </c>
      <c r="D70" s="241" t="s">
        <v>155</v>
      </c>
      <c r="E70" s="242">
        <v>2</v>
      </c>
      <c r="F70" s="242">
        <f>P70*1.4</f>
        <v>1.8941999999999999</v>
      </c>
      <c r="H70" s="239">
        <f t="shared" si="11"/>
        <v>2.4779999999999998</v>
      </c>
      <c r="J70" s="331">
        <v>380</v>
      </c>
      <c r="K70" s="187">
        <v>39</v>
      </c>
      <c r="L70" s="187">
        <f t="shared" si="10"/>
        <v>312</v>
      </c>
      <c r="M70" s="187">
        <v>96</v>
      </c>
      <c r="N70" s="187">
        <v>216</v>
      </c>
      <c r="O70" s="324">
        <v>1.23</v>
      </c>
      <c r="P70" s="326">
        <f t="shared" si="12"/>
        <v>1.353</v>
      </c>
      <c r="Q70" s="324">
        <v>3.35</v>
      </c>
      <c r="R70" s="324"/>
      <c r="S70" s="225">
        <v>1.77</v>
      </c>
      <c r="T70" s="240" t="s">
        <v>141</v>
      </c>
      <c r="U70" s="240">
        <v>3.49</v>
      </c>
      <c r="V70" s="238">
        <v>86515086</v>
      </c>
      <c r="W70" s="239">
        <v>2.8</v>
      </c>
      <c r="Y70" s="244"/>
    </row>
    <row r="71" spans="1:25" s="238" customFormat="1" x14ac:dyDescent="0.25">
      <c r="A71" s="1">
        <v>4000662</v>
      </c>
      <c r="B71" s="1" t="s">
        <v>272</v>
      </c>
      <c r="C71" s="241">
        <v>25082193</v>
      </c>
      <c r="D71" s="283" t="s">
        <v>91</v>
      </c>
      <c r="E71" s="242">
        <v>5.5</v>
      </c>
      <c r="F71" s="242">
        <f>P71*1.4</f>
        <v>5.1435999999999993</v>
      </c>
      <c r="H71" s="239">
        <f t="shared" si="11"/>
        <v>5.25</v>
      </c>
      <c r="J71" s="331">
        <v>50</v>
      </c>
      <c r="K71" s="187">
        <v>8</v>
      </c>
      <c r="L71" s="187">
        <f t="shared" si="10"/>
        <v>18</v>
      </c>
      <c r="M71" s="187">
        <v>10</v>
      </c>
      <c r="N71" s="187">
        <v>8</v>
      </c>
      <c r="O71" s="324">
        <v>3.34</v>
      </c>
      <c r="P71" s="326">
        <f t="shared" si="12"/>
        <v>3.6739999999999999</v>
      </c>
      <c r="Q71" s="324"/>
      <c r="R71" s="324">
        <v>6.73</v>
      </c>
      <c r="S71" s="225">
        <v>3.75</v>
      </c>
      <c r="T71" s="240" t="s">
        <v>141</v>
      </c>
      <c r="U71" s="244">
        <v>6.5</v>
      </c>
      <c r="V71" s="238">
        <v>86866921</v>
      </c>
      <c r="W71" s="239">
        <v>5.5</v>
      </c>
      <c r="Y71" s="240"/>
    </row>
    <row r="72" spans="1:25" s="221" customFormat="1" ht="15" customHeight="1" x14ac:dyDescent="0.25">
      <c r="C72" s="211"/>
      <c r="D72" s="222"/>
      <c r="E72" s="223"/>
      <c r="F72" s="223"/>
      <c r="H72" s="239"/>
      <c r="J72" s="331"/>
      <c r="K72" s="187"/>
      <c r="L72" s="187">
        <f t="shared" si="10"/>
        <v>0</v>
      </c>
      <c r="M72" s="187"/>
      <c r="N72" s="187"/>
      <c r="O72" s="324"/>
      <c r="P72" s="324"/>
      <c r="Q72" s="324"/>
      <c r="R72" s="324"/>
      <c r="S72" s="225"/>
      <c r="T72" s="225"/>
      <c r="U72" s="225"/>
      <c r="W72" s="224"/>
      <c r="Y72" s="291"/>
    </row>
    <row r="73" spans="1:25" s="238" customFormat="1" ht="13.5" customHeight="1" x14ac:dyDescent="0.25">
      <c r="A73" s="1">
        <v>4000250</v>
      </c>
      <c r="B73" s="1" t="s">
        <v>274</v>
      </c>
      <c r="C73" s="238">
        <v>25093640</v>
      </c>
      <c r="D73" s="241" t="s">
        <v>121</v>
      </c>
      <c r="E73" s="242">
        <v>0.45</v>
      </c>
      <c r="F73" s="242">
        <f>P73*1.4</f>
        <v>0.43120000000000003</v>
      </c>
      <c r="H73" s="239">
        <f t="shared" si="11"/>
        <v>0.308</v>
      </c>
      <c r="J73" s="331">
        <v>40</v>
      </c>
      <c r="K73" s="187">
        <v>14</v>
      </c>
      <c r="L73" s="187">
        <f t="shared" si="10"/>
        <v>49</v>
      </c>
      <c r="M73" s="187">
        <v>12</v>
      </c>
      <c r="N73" s="187">
        <v>37</v>
      </c>
      <c r="O73" s="324">
        <v>0.28000000000000003</v>
      </c>
      <c r="P73" s="326">
        <f t="shared" si="12"/>
        <v>0.30800000000000005</v>
      </c>
      <c r="Q73" s="324">
        <v>1.98</v>
      </c>
      <c r="R73" s="324"/>
      <c r="S73" s="225">
        <v>0.22</v>
      </c>
      <c r="T73" s="240">
        <v>0.45</v>
      </c>
      <c r="U73" s="240">
        <v>0.99</v>
      </c>
      <c r="V73" s="238">
        <v>87127154</v>
      </c>
      <c r="W73" s="239">
        <v>0.45</v>
      </c>
      <c r="Y73" s="240"/>
    </row>
    <row r="74" spans="1:25" s="253" customFormat="1" x14ac:dyDescent="0.25">
      <c r="B74" s="253">
        <v>4000731</v>
      </c>
      <c r="C74" s="254" t="s">
        <v>119</v>
      </c>
      <c r="D74" s="255" t="s">
        <v>120</v>
      </c>
      <c r="E74" s="303"/>
      <c r="F74" s="303"/>
      <c r="H74" s="239"/>
      <c r="J74" s="331"/>
      <c r="K74" s="321">
        <v>18</v>
      </c>
      <c r="L74" s="187">
        <f t="shared" si="10"/>
        <v>0</v>
      </c>
      <c r="M74" s="321"/>
      <c r="N74" s="321"/>
      <c r="O74" s="325"/>
      <c r="P74" s="324"/>
      <c r="Q74" s="324"/>
      <c r="R74" s="324"/>
      <c r="S74" s="257"/>
      <c r="T74" s="257"/>
      <c r="U74" s="257"/>
      <c r="W74" s="256">
        <v>1.2</v>
      </c>
      <c r="Y74" s="258"/>
    </row>
    <row r="75" spans="1:25" s="238" customFormat="1" x14ac:dyDescent="0.25">
      <c r="A75" s="1">
        <v>4000252</v>
      </c>
      <c r="B75" s="1" t="s">
        <v>275</v>
      </c>
      <c r="C75" s="238">
        <v>73340700</v>
      </c>
      <c r="D75" s="241" t="s">
        <v>50</v>
      </c>
      <c r="E75" s="242">
        <v>0.5</v>
      </c>
      <c r="F75" s="242">
        <f>P75*1.4</f>
        <v>0.35420000000000007</v>
      </c>
      <c r="H75" s="239">
        <f>T75*1.4</f>
        <v>0.53199999999999992</v>
      </c>
      <c r="J75" s="331">
        <v>100</v>
      </c>
      <c r="K75" s="187">
        <v>17</v>
      </c>
      <c r="L75" s="187">
        <f t="shared" si="10"/>
        <v>83</v>
      </c>
      <c r="M75" s="187">
        <v>26</v>
      </c>
      <c r="N75" s="187">
        <v>57</v>
      </c>
      <c r="O75" s="324">
        <v>0.23</v>
      </c>
      <c r="P75" s="326">
        <f t="shared" si="12"/>
        <v>0.25300000000000006</v>
      </c>
      <c r="Q75" s="324">
        <v>0.54</v>
      </c>
      <c r="R75" s="324"/>
      <c r="S75" s="240">
        <v>0.46</v>
      </c>
      <c r="T75" s="225">
        <v>0.38</v>
      </c>
      <c r="U75" s="240">
        <v>0.49</v>
      </c>
      <c r="V75" s="238">
        <v>18805317</v>
      </c>
      <c r="W75" s="239">
        <v>0.55000000000000004</v>
      </c>
      <c r="Y75" s="240"/>
    </row>
    <row r="76" spans="1:25" s="392" customFormat="1" x14ac:dyDescent="0.25">
      <c r="A76" s="388">
        <v>4000693</v>
      </c>
      <c r="B76" s="388" t="s">
        <v>279</v>
      </c>
      <c r="C76" s="389">
        <v>25091254</v>
      </c>
      <c r="D76" s="390" t="s">
        <v>98</v>
      </c>
      <c r="E76" s="391">
        <v>0.6</v>
      </c>
      <c r="F76" s="391">
        <f>R76*1.4</f>
        <v>0.57399999999999995</v>
      </c>
      <c r="H76" s="393">
        <f>T76*1.4</f>
        <v>0.32200000000000001</v>
      </c>
      <c r="J76" s="394">
        <v>50</v>
      </c>
      <c r="K76" s="394">
        <v>20</v>
      </c>
      <c r="L76" s="394">
        <f t="shared" si="10"/>
        <v>44</v>
      </c>
      <c r="M76" s="394">
        <v>18</v>
      </c>
      <c r="N76" s="394">
        <v>26</v>
      </c>
      <c r="O76" s="395"/>
      <c r="P76" s="395"/>
      <c r="Q76" s="395">
        <v>1.25</v>
      </c>
      <c r="R76" s="395">
        <v>0.41</v>
      </c>
      <c r="S76" s="396">
        <v>0.8</v>
      </c>
      <c r="T76" s="397">
        <v>0.23</v>
      </c>
      <c r="U76" s="398"/>
      <c r="V76" s="392">
        <v>87004084</v>
      </c>
      <c r="W76" s="393">
        <v>0.8</v>
      </c>
      <c r="Y76" s="398"/>
    </row>
    <row r="77" spans="1:25" s="221" customFormat="1" ht="13.5" customHeight="1" x14ac:dyDescent="0.25">
      <c r="C77" s="211"/>
      <c r="D77" s="222"/>
      <c r="E77" s="223"/>
      <c r="F77" s="223"/>
      <c r="H77" s="239"/>
      <c r="J77" s="331"/>
      <c r="K77" s="187"/>
      <c r="L77" s="187">
        <f t="shared" si="10"/>
        <v>0</v>
      </c>
      <c r="M77" s="187"/>
      <c r="N77" s="187"/>
      <c r="O77" s="324"/>
      <c r="P77" s="324"/>
      <c r="Q77" s="324"/>
      <c r="R77" s="324"/>
      <c r="S77" s="225"/>
      <c r="T77" s="225"/>
      <c r="U77" s="225"/>
      <c r="W77" s="224"/>
      <c r="Y77" s="188"/>
    </row>
    <row r="78" spans="1:25" s="238" customFormat="1" x14ac:dyDescent="0.25">
      <c r="A78" s="1">
        <v>4000253</v>
      </c>
      <c r="B78" s="1" t="s">
        <v>276</v>
      </c>
      <c r="C78" s="284">
        <v>25138161</v>
      </c>
      <c r="D78" s="241" t="s">
        <v>5</v>
      </c>
      <c r="E78" s="242">
        <v>2.2999999999999998</v>
      </c>
      <c r="F78" s="242">
        <f>P78*1.4</f>
        <v>1.6632000000000002</v>
      </c>
      <c r="H78" s="239">
        <f t="shared" si="11"/>
        <v>2.52</v>
      </c>
      <c r="J78" s="331">
        <v>45</v>
      </c>
      <c r="K78" s="187">
        <v>27</v>
      </c>
      <c r="L78" s="187">
        <f t="shared" si="10"/>
        <v>50</v>
      </c>
      <c r="M78" s="187">
        <v>14</v>
      </c>
      <c r="N78" s="187">
        <v>36</v>
      </c>
      <c r="O78" s="324">
        <v>1.08</v>
      </c>
      <c r="P78" s="326">
        <f t="shared" si="12"/>
        <v>1.1880000000000002</v>
      </c>
      <c r="Q78" s="324">
        <v>2.5299999999999998</v>
      </c>
      <c r="R78" s="324"/>
      <c r="S78" s="277">
        <v>1.8</v>
      </c>
      <c r="T78" s="240">
        <v>1.84</v>
      </c>
      <c r="U78" s="240">
        <v>2.35</v>
      </c>
      <c r="V78" s="238">
        <v>18894988</v>
      </c>
      <c r="W78" s="239">
        <v>2.5</v>
      </c>
      <c r="Y78" s="240"/>
    </row>
    <row r="79" spans="1:25" s="232" customFormat="1" x14ac:dyDescent="0.25">
      <c r="A79" s="1">
        <v>4000254</v>
      </c>
      <c r="B79" s="1" t="s">
        <v>277</v>
      </c>
      <c r="C79" s="211">
        <v>25138265</v>
      </c>
      <c r="D79" s="235" t="s">
        <v>125</v>
      </c>
      <c r="E79" s="236">
        <v>2.2999999999999998</v>
      </c>
      <c r="F79" s="242">
        <f>P79*1.4</f>
        <v>1.5246</v>
      </c>
      <c r="H79" s="239"/>
      <c r="I79" s="232" t="s">
        <v>77</v>
      </c>
      <c r="J79" s="331">
        <v>80</v>
      </c>
      <c r="K79" s="187">
        <v>19</v>
      </c>
      <c r="L79" s="187">
        <f t="shared" si="10"/>
        <v>69</v>
      </c>
      <c r="M79" s="187">
        <v>24</v>
      </c>
      <c r="N79" s="187">
        <v>45</v>
      </c>
      <c r="O79" s="324">
        <v>0.99</v>
      </c>
      <c r="P79" s="326">
        <f t="shared" si="12"/>
        <v>1.089</v>
      </c>
      <c r="Q79" s="324">
        <v>2.04</v>
      </c>
      <c r="R79" s="324"/>
      <c r="S79" s="234"/>
      <c r="T79" s="234"/>
      <c r="U79" s="234"/>
      <c r="V79" s="232">
        <v>18894990</v>
      </c>
      <c r="W79" s="233">
        <v>2.2999999999999998</v>
      </c>
      <c r="Y79" s="234"/>
    </row>
    <row r="80" spans="1:25" s="238" customFormat="1" x14ac:dyDescent="0.25">
      <c r="A80" s="1">
        <v>4000733</v>
      </c>
      <c r="B80" s="1" t="s">
        <v>280</v>
      </c>
      <c r="C80" s="238">
        <v>25086843</v>
      </c>
      <c r="D80" s="241" t="s">
        <v>145</v>
      </c>
      <c r="E80" s="242">
        <v>2.5</v>
      </c>
      <c r="F80" s="242">
        <f>P80*1.4</f>
        <v>1.9558000000000002</v>
      </c>
      <c r="H80" s="239">
        <f t="shared" si="11"/>
        <v>1.7779999999999998</v>
      </c>
      <c r="J80" s="331">
        <v>15</v>
      </c>
      <c r="K80" s="187">
        <v>4</v>
      </c>
      <c r="L80" s="187">
        <f t="shared" si="10"/>
        <v>12</v>
      </c>
      <c r="M80" s="187">
        <v>2</v>
      </c>
      <c r="N80" s="187">
        <v>10</v>
      </c>
      <c r="O80" s="324">
        <v>1.27</v>
      </c>
      <c r="P80" s="326">
        <f t="shared" si="12"/>
        <v>1.3970000000000002</v>
      </c>
      <c r="Q80" s="324">
        <v>11.22</v>
      </c>
      <c r="R80" s="324"/>
      <c r="S80" s="225">
        <v>1.27</v>
      </c>
      <c r="T80" s="240">
        <v>1.78</v>
      </c>
      <c r="U80" s="240">
        <v>2.98</v>
      </c>
      <c r="W80" s="239">
        <v>2.65</v>
      </c>
      <c r="Y80" s="240"/>
    </row>
    <row r="81" spans="1:25" s="221" customFormat="1" x14ac:dyDescent="0.25">
      <c r="C81" s="211"/>
      <c r="D81" s="222"/>
      <c r="E81" s="223"/>
      <c r="F81" s="223"/>
      <c r="H81" s="239"/>
      <c r="J81" s="331"/>
      <c r="K81" s="187"/>
      <c r="L81" s="187">
        <f t="shared" si="10"/>
        <v>0</v>
      </c>
      <c r="M81" s="187"/>
      <c r="N81" s="187"/>
      <c r="O81" s="324"/>
      <c r="P81" s="324"/>
      <c r="Q81" s="324"/>
      <c r="R81" s="324"/>
      <c r="S81" s="225"/>
      <c r="T81" s="225"/>
      <c r="U81" s="225"/>
      <c r="W81" s="224"/>
      <c r="Y81" s="188"/>
    </row>
    <row r="82" spans="1:25" s="365" customFormat="1" x14ac:dyDescent="0.25">
      <c r="A82" s="332">
        <v>4000657</v>
      </c>
      <c r="B82" s="278" t="s">
        <v>325</v>
      </c>
      <c r="C82" s="364" t="s">
        <v>136</v>
      </c>
      <c r="D82" s="365" t="s">
        <v>88</v>
      </c>
      <c r="E82" s="366">
        <v>6.6</v>
      </c>
      <c r="F82" s="337">
        <v>6.56</v>
      </c>
      <c r="H82" s="335">
        <f>4.27*1.4</f>
        <v>5.9779999999999989</v>
      </c>
      <c r="J82" s="336">
        <v>30</v>
      </c>
      <c r="K82" s="367">
        <v>2</v>
      </c>
      <c r="L82" s="336">
        <f t="shared" si="10"/>
        <v>16</v>
      </c>
      <c r="M82" s="367">
        <v>8</v>
      </c>
      <c r="N82" s="367">
        <v>8</v>
      </c>
      <c r="O82" s="368"/>
      <c r="P82" s="337"/>
      <c r="Q82" s="337">
        <v>5.87</v>
      </c>
      <c r="R82" s="337">
        <v>5.87</v>
      </c>
      <c r="S82" s="341" t="s">
        <v>164</v>
      </c>
      <c r="T82" s="341">
        <v>4.2699999999999996</v>
      </c>
      <c r="U82" s="369">
        <v>5.87</v>
      </c>
      <c r="V82" s="365">
        <v>18646422</v>
      </c>
      <c r="W82" s="370">
        <v>6</v>
      </c>
      <c r="Y82" s="371"/>
    </row>
    <row r="83" spans="1:25" s="253" customFormat="1" x14ac:dyDescent="0.25">
      <c r="A83" s="1">
        <v>4000255</v>
      </c>
      <c r="B83" s="278" t="s">
        <v>324</v>
      </c>
      <c r="C83" s="254" t="s">
        <v>322</v>
      </c>
      <c r="D83" s="253" t="s">
        <v>323</v>
      </c>
      <c r="E83" s="303">
        <v>1.5</v>
      </c>
      <c r="F83" s="324">
        <v>1.37</v>
      </c>
      <c r="H83" s="239"/>
      <c r="J83" s="331">
        <v>180</v>
      </c>
      <c r="K83" s="321">
        <v>33</v>
      </c>
      <c r="L83" s="187">
        <v>168</v>
      </c>
      <c r="M83" s="321"/>
      <c r="N83" s="321"/>
      <c r="O83" s="325"/>
      <c r="P83" s="324"/>
      <c r="Q83" s="326">
        <v>0.97899999999999998</v>
      </c>
      <c r="R83" s="326"/>
      <c r="S83" s="251"/>
      <c r="T83" s="251"/>
      <c r="U83" s="257"/>
      <c r="W83" s="301"/>
      <c r="Y83" s="305"/>
    </row>
    <row r="84" spans="1:25" s="221" customFormat="1" x14ac:dyDescent="0.25">
      <c r="C84" s="211"/>
      <c r="D84" s="222"/>
      <c r="E84" s="223"/>
      <c r="F84" s="223"/>
      <c r="H84" s="239"/>
      <c r="J84" s="331"/>
      <c r="K84" s="187"/>
      <c r="L84" s="187">
        <f t="shared" si="10"/>
        <v>0</v>
      </c>
      <c r="M84" s="187"/>
      <c r="N84" s="187"/>
      <c r="O84" s="324"/>
      <c r="P84" s="324"/>
      <c r="Q84" s="324"/>
      <c r="R84" s="324"/>
      <c r="S84" s="225"/>
      <c r="T84" s="225"/>
      <c r="U84" s="225"/>
      <c r="W84" s="224"/>
      <c r="Y84" s="188"/>
    </row>
    <row r="85" spans="1:25" s="221" customFormat="1" ht="13.5" customHeight="1" x14ac:dyDescent="0.25">
      <c r="A85" s="1">
        <v>4000268</v>
      </c>
      <c r="B85" s="1" t="s">
        <v>282</v>
      </c>
      <c r="C85" s="211">
        <v>1323512</v>
      </c>
      <c r="D85" s="222" t="s">
        <v>148</v>
      </c>
      <c r="E85" s="223">
        <v>2</v>
      </c>
      <c r="F85" s="223"/>
      <c r="H85" s="239">
        <f t="shared" si="11"/>
        <v>0</v>
      </c>
      <c r="J85" s="331">
        <v>250</v>
      </c>
      <c r="K85" s="187">
        <v>9</v>
      </c>
      <c r="L85" s="187">
        <f t="shared" si="10"/>
        <v>203</v>
      </c>
      <c r="M85" s="187">
        <v>65</v>
      </c>
      <c r="N85" s="187">
        <v>138</v>
      </c>
      <c r="O85" s="324"/>
      <c r="P85" s="324"/>
      <c r="Q85" s="324"/>
      <c r="R85" s="324"/>
      <c r="S85" s="225"/>
      <c r="T85" s="225"/>
      <c r="U85" s="225"/>
      <c r="W85" s="224">
        <v>2</v>
      </c>
      <c r="Y85" s="188"/>
    </row>
    <row r="86" spans="1:25" s="221" customFormat="1" x14ac:dyDescent="0.25">
      <c r="A86" s="1">
        <v>4000277</v>
      </c>
      <c r="B86" s="1" t="s">
        <v>283</v>
      </c>
      <c r="C86" s="211">
        <v>1995537</v>
      </c>
      <c r="D86" s="222" t="s">
        <v>13</v>
      </c>
      <c r="E86" s="223">
        <v>2.7</v>
      </c>
      <c r="F86" s="223"/>
      <c r="H86" s="239">
        <f t="shared" si="11"/>
        <v>0</v>
      </c>
      <c r="J86" s="331"/>
      <c r="K86" s="187">
        <v>7</v>
      </c>
      <c r="L86" s="187">
        <f t="shared" si="10"/>
        <v>6</v>
      </c>
      <c r="M86" s="187">
        <v>4</v>
      </c>
      <c r="N86" s="187">
        <v>2</v>
      </c>
      <c r="O86" s="324"/>
      <c r="P86" s="324"/>
      <c r="Q86" s="324"/>
      <c r="R86" s="324"/>
      <c r="S86" s="225"/>
      <c r="T86" s="225"/>
      <c r="U86" s="225"/>
      <c r="W86" s="224">
        <v>2.7</v>
      </c>
      <c r="Y86" s="188"/>
    </row>
    <row r="87" spans="1:25" s="221" customFormat="1" x14ac:dyDescent="0.25">
      <c r="A87" s="1">
        <v>4000276</v>
      </c>
      <c r="B87" s="1" t="s">
        <v>284</v>
      </c>
      <c r="C87" s="211">
        <v>2519739</v>
      </c>
      <c r="D87" s="222" t="s">
        <v>76</v>
      </c>
      <c r="E87" s="223">
        <v>8.5</v>
      </c>
      <c r="F87" s="223"/>
      <c r="H87" s="239">
        <f t="shared" si="11"/>
        <v>0</v>
      </c>
      <c r="I87" s="221" t="s">
        <v>41</v>
      </c>
      <c r="J87" s="331"/>
      <c r="K87" s="187">
        <v>5</v>
      </c>
      <c r="L87" s="187">
        <f t="shared" si="10"/>
        <v>6</v>
      </c>
      <c r="M87" s="187">
        <v>3</v>
      </c>
      <c r="N87" s="187">
        <v>3</v>
      </c>
      <c r="O87" s="324"/>
      <c r="P87" s="324"/>
      <c r="Q87" s="324"/>
      <c r="R87" s="324"/>
      <c r="S87" s="225"/>
      <c r="T87" s="225"/>
      <c r="U87" s="225"/>
      <c r="W87" s="224">
        <v>8.5</v>
      </c>
      <c r="Y87" s="188"/>
    </row>
    <row r="88" spans="1:25" s="221" customFormat="1" x14ac:dyDescent="0.25">
      <c r="C88" s="211"/>
      <c r="D88" s="306"/>
      <c r="E88" s="223"/>
      <c r="F88" s="223"/>
      <c r="H88" s="239">
        <f t="shared" si="11"/>
        <v>0</v>
      </c>
      <c r="J88" s="331"/>
      <c r="K88" s="187"/>
      <c r="L88" s="187">
        <f t="shared" si="10"/>
        <v>0</v>
      </c>
      <c r="M88" s="187"/>
      <c r="N88" s="187"/>
      <c r="O88" s="324"/>
      <c r="P88" s="324"/>
      <c r="Q88" s="324"/>
      <c r="R88" s="324"/>
      <c r="S88" s="225"/>
      <c r="T88" s="225"/>
      <c r="U88" s="225"/>
      <c r="W88" s="224"/>
      <c r="Y88" s="291"/>
    </row>
    <row r="89" spans="1:25" s="342" customFormat="1" ht="19.5" customHeight="1" x14ac:dyDescent="0.25">
      <c r="A89" s="332">
        <v>4000245</v>
      </c>
      <c r="B89" s="332" t="s">
        <v>285</v>
      </c>
      <c r="C89" s="342">
        <v>87172704</v>
      </c>
      <c r="D89" s="346" t="s">
        <v>59</v>
      </c>
      <c r="E89" s="343">
        <v>0.8</v>
      </c>
      <c r="F89" s="337">
        <v>0.32</v>
      </c>
      <c r="H89" s="335">
        <f>T89*1.4</f>
        <v>0.252</v>
      </c>
      <c r="J89" s="336">
        <v>100</v>
      </c>
      <c r="K89" s="336">
        <v>40</v>
      </c>
      <c r="L89" s="336">
        <f t="shared" si="10"/>
        <v>126</v>
      </c>
      <c r="M89" s="336">
        <v>43</v>
      </c>
      <c r="N89" s="336">
        <v>83</v>
      </c>
      <c r="O89" s="337">
        <v>0.46</v>
      </c>
      <c r="P89" s="337">
        <f t="shared" si="12"/>
        <v>0.50600000000000012</v>
      </c>
      <c r="Q89" s="337">
        <v>0.43230000000000002</v>
      </c>
      <c r="R89" s="337"/>
      <c r="S89" s="345">
        <v>0.88</v>
      </c>
      <c r="T89" s="339">
        <v>0.18</v>
      </c>
      <c r="U89" s="345">
        <v>0.99</v>
      </c>
      <c r="V89" s="342">
        <v>87172704</v>
      </c>
      <c r="W89" s="335">
        <v>0.9</v>
      </c>
      <c r="Y89" s="345"/>
    </row>
    <row r="90" spans="1:25" s="238" customFormat="1" ht="15" customHeight="1" x14ac:dyDescent="0.25">
      <c r="A90" s="1">
        <v>4000246</v>
      </c>
      <c r="B90" s="1" t="s">
        <v>286</v>
      </c>
      <c r="C90" s="238">
        <v>86562238</v>
      </c>
      <c r="D90" s="284" t="s">
        <v>60</v>
      </c>
      <c r="E90" s="242">
        <v>1.2</v>
      </c>
      <c r="F90" s="242">
        <f>P90*1.4</f>
        <v>1.1704000000000001</v>
      </c>
      <c r="H90" s="239">
        <f>T90*1.4</f>
        <v>0.96599999999999986</v>
      </c>
      <c r="J90" s="331">
        <v>130</v>
      </c>
      <c r="K90" s="187">
        <v>26</v>
      </c>
      <c r="L90" s="187">
        <f t="shared" si="10"/>
        <v>114</v>
      </c>
      <c r="M90" s="187">
        <v>45</v>
      </c>
      <c r="N90" s="187">
        <v>69</v>
      </c>
      <c r="O90" s="324">
        <v>0.76</v>
      </c>
      <c r="P90" s="326">
        <f t="shared" si="12"/>
        <v>0.83600000000000008</v>
      </c>
      <c r="Q90" s="324">
        <v>1.35</v>
      </c>
      <c r="R90" s="324"/>
      <c r="S90" s="240">
        <v>1.27</v>
      </c>
      <c r="T90" s="225">
        <v>0.69</v>
      </c>
      <c r="U90" s="307">
        <v>1.1200000000000001</v>
      </c>
      <c r="V90" s="238">
        <v>86880981</v>
      </c>
      <c r="W90" s="239">
        <v>1.2</v>
      </c>
      <c r="Y90" s="240"/>
    </row>
    <row r="91" spans="1:25" s="238" customFormat="1" x14ac:dyDescent="0.25">
      <c r="A91" s="1" t="s">
        <v>287</v>
      </c>
      <c r="B91" s="238">
        <v>4000244</v>
      </c>
      <c r="C91" s="238">
        <v>10005317</v>
      </c>
      <c r="D91" s="238" t="s">
        <v>35</v>
      </c>
      <c r="E91" s="242"/>
      <c r="F91" s="242"/>
      <c r="H91" s="239"/>
      <c r="J91" s="331"/>
      <c r="K91" s="187">
        <v>21</v>
      </c>
      <c r="L91" s="187">
        <f t="shared" si="10"/>
        <v>0</v>
      </c>
      <c r="M91" s="187"/>
      <c r="N91" s="187"/>
      <c r="O91" s="324"/>
      <c r="P91" s="324"/>
      <c r="Q91" s="324"/>
      <c r="R91" s="324"/>
      <c r="S91" s="240"/>
      <c r="T91" s="240"/>
      <c r="U91" s="240"/>
      <c r="V91" s="238">
        <v>10005317</v>
      </c>
      <c r="W91" s="239">
        <v>8.5</v>
      </c>
      <c r="Y91" s="240"/>
    </row>
    <row r="92" spans="1:25" s="238" customFormat="1" x14ac:dyDescent="0.25">
      <c r="B92" s="238">
        <v>4000257</v>
      </c>
      <c r="C92" s="238">
        <v>25093587</v>
      </c>
      <c r="D92" s="241" t="s">
        <v>58</v>
      </c>
      <c r="E92" s="242"/>
      <c r="F92" s="242"/>
      <c r="H92" s="239"/>
      <c r="J92" s="331"/>
      <c r="K92" s="187"/>
      <c r="L92" s="187">
        <f t="shared" si="10"/>
        <v>0</v>
      </c>
      <c r="M92" s="187"/>
      <c r="N92" s="187"/>
      <c r="O92" s="324"/>
      <c r="P92" s="324"/>
      <c r="Q92" s="324"/>
      <c r="R92" s="324"/>
      <c r="S92" s="240"/>
      <c r="T92" s="240"/>
      <c r="U92" s="240"/>
      <c r="W92" s="239">
        <v>4.5</v>
      </c>
      <c r="Y92" s="240"/>
    </row>
    <row r="93" spans="1:25" s="376" customFormat="1" x14ac:dyDescent="0.25">
      <c r="A93" s="372">
        <v>4000588</v>
      </c>
      <c r="B93" s="372" t="s">
        <v>288</v>
      </c>
      <c r="C93" s="373">
        <v>2441330</v>
      </c>
      <c r="D93" s="374" t="s">
        <v>81</v>
      </c>
      <c r="E93" s="375">
        <v>2.7</v>
      </c>
      <c r="F93" s="375">
        <v>1.88</v>
      </c>
      <c r="H93" s="377">
        <f>U93*1.4</f>
        <v>3.15</v>
      </c>
      <c r="J93" s="378">
        <v>20</v>
      </c>
      <c r="K93" s="378">
        <v>2</v>
      </c>
      <c r="L93" s="378">
        <f t="shared" si="10"/>
        <v>12</v>
      </c>
      <c r="M93" s="378">
        <v>4</v>
      </c>
      <c r="N93" s="378">
        <v>8</v>
      </c>
      <c r="O93" s="379"/>
      <c r="P93" s="379"/>
      <c r="Q93" s="379">
        <v>3.55</v>
      </c>
      <c r="R93" s="379">
        <v>1.98</v>
      </c>
      <c r="S93" s="380" t="s">
        <v>141</v>
      </c>
      <c r="T93" s="381">
        <v>3.23</v>
      </c>
      <c r="U93" s="382">
        <v>2.25</v>
      </c>
      <c r="V93" s="376">
        <v>18962591</v>
      </c>
      <c r="W93" s="383">
        <v>3.15</v>
      </c>
      <c r="Y93" s="384"/>
    </row>
    <row r="94" spans="1:25" x14ac:dyDescent="0.25">
      <c r="D94" s="183"/>
      <c r="F94" s="185"/>
      <c r="H94" s="239"/>
      <c r="L94" s="187">
        <f t="shared" si="10"/>
        <v>0</v>
      </c>
      <c r="W94" s="224"/>
      <c r="X94" s="183"/>
    </row>
    <row r="95" spans="1:25" s="238" customFormat="1" x14ac:dyDescent="0.25">
      <c r="A95" s="1">
        <v>4000272</v>
      </c>
      <c r="B95" s="1" t="s">
        <v>289</v>
      </c>
      <c r="C95" s="238">
        <v>86508770</v>
      </c>
      <c r="D95" s="284" t="s">
        <v>4</v>
      </c>
      <c r="E95" s="242">
        <v>11.7</v>
      </c>
      <c r="F95" s="242">
        <f>P95*1.4</f>
        <v>11.703999999999999</v>
      </c>
      <c r="H95" s="239">
        <f t="shared" si="11"/>
        <v>11.549999999999999</v>
      </c>
      <c r="J95" s="331">
        <v>20</v>
      </c>
      <c r="K95" s="187">
        <v>6</v>
      </c>
      <c r="L95" s="187">
        <f t="shared" si="10"/>
        <v>20</v>
      </c>
      <c r="M95" s="187">
        <v>9</v>
      </c>
      <c r="N95" s="187">
        <v>11</v>
      </c>
      <c r="O95" s="324">
        <v>7.6</v>
      </c>
      <c r="P95" s="326">
        <f t="shared" si="12"/>
        <v>8.36</v>
      </c>
      <c r="Q95" s="324">
        <v>13.09</v>
      </c>
      <c r="R95" s="324"/>
      <c r="S95" s="225">
        <v>8.25</v>
      </c>
      <c r="T95" s="240">
        <v>11.67</v>
      </c>
      <c r="U95" s="244">
        <v>6</v>
      </c>
      <c r="V95" s="238">
        <v>86508770</v>
      </c>
      <c r="W95" s="239">
        <v>11.5</v>
      </c>
      <c r="Y95" s="244"/>
    </row>
    <row r="96" spans="1:25" s="253" customFormat="1" ht="30" x14ac:dyDescent="0.25">
      <c r="A96" s="1">
        <v>4000273</v>
      </c>
      <c r="B96" s="1" t="s">
        <v>290</v>
      </c>
      <c r="C96" s="254" t="s">
        <v>133</v>
      </c>
      <c r="D96" s="302" t="s">
        <v>69</v>
      </c>
      <c r="E96" s="303">
        <v>12.2</v>
      </c>
      <c r="F96" s="242">
        <f>P96*1.4</f>
        <v>12.150599999999999</v>
      </c>
      <c r="H96" s="239">
        <f>U96*1.4</f>
        <v>7.1399999999999988</v>
      </c>
      <c r="J96" s="331">
        <v>60</v>
      </c>
      <c r="K96" s="321">
        <v>39</v>
      </c>
      <c r="L96" s="187">
        <f t="shared" si="10"/>
        <v>74</v>
      </c>
      <c r="M96" s="321">
        <v>30</v>
      </c>
      <c r="N96" s="321">
        <v>44</v>
      </c>
      <c r="O96" s="325">
        <v>7.89</v>
      </c>
      <c r="P96" s="326">
        <f t="shared" si="12"/>
        <v>8.6790000000000003</v>
      </c>
      <c r="Q96" s="324">
        <v>10.78</v>
      </c>
      <c r="R96" s="324"/>
      <c r="S96" s="308" t="s">
        <v>165</v>
      </c>
      <c r="T96" s="309">
        <v>9.5</v>
      </c>
      <c r="U96" s="310">
        <v>5.0999999999999996</v>
      </c>
      <c r="W96" s="304">
        <v>9</v>
      </c>
      <c r="Y96" s="258"/>
    </row>
    <row r="97" spans="1:25" x14ac:dyDescent="0.25">
      <c r="A97" s="1">
        <v>4000266</v>
      </c>
      <c r="B97" s="1" t="s">
        <v>291</v>
      </c>
      <c r="C97" s="287" t="s">
        <v>31</v>
      </c>
      <c r="D97" s="175" t="s">
        <v>71</v>
      </c>
      <c r="E97" s="329">
        <v>5.2</v>
      </c>
      <c r="F97" s="242">
        <f>P97*1.4</f>
        <v>0</v>
      </c>
      <c r="H97" s="239"/>
      <c r="I97" s="175" t="s">
        <v>83</v>
      </c>
      <c r="J97" s="331">
        <v>20</v>
      </c>
      <c r="K97" s="187">
        <v>16</v>
      </c>
      <c r="L97" s="187">
        <f t="shared" si="10"/>
        <v>22</v>
      </c>
      <c r="M97" s="187">
        <v>10</v>
      </c>
      <c r="N97" s="187">
        <v>12</v>
      </c>
      <c r="P97" s="326"/>
      <c r="W97" s="184">
        <v>5</v>
      </c>
    </row>
    <row r="98" spans="1:25" s="253" customFormat="1" x14ac:dyDescent="0.25">
      <c r="A98" s="1">
        <v>4000274</v>
      </c>
      <c r="B98" s="1" t="s">
        <v>292</v>
      </c>
      <c r="C98" s="254" t="s">
        <v>139</v>
      </c>
      <c r="D98" s="302" t="s">
        <v>140</v>
      </c>
      <c r="E98" s="303">
        <v>14</v>
      </c>
      <c r="F98" s="242">
        <v>9.9</v>
      </c>
      <c r="H98" s="239">
        <f>T98*1.4</f>
        <v>8.8059999999999992</v>
      </c>
      <c r="J98" s="331">
        <v>40</v>
      </c>
      <c r="K98" s="321">
        <v>4</v>
      </c>
      <c r="L98" s="187">
        <f t="shared" si="10"/>
        <v>33</v>
      </c>
      <c r="M98" s="321">
        <v>11</v>
      </c>
      <c r="N98" s="321">
        <v>22</v>
      </c>
      <c r="O98" s="325">
        <v>8.99</v>
      </c>
      <c r="P98" s="326">
        <f t="shared" si="12"/>
        <v>9.8890000000000011</v>
      </c>
      <c r="Q98" s="324">
        <v>12.21</v>
      </c>
      <c r="R98" s="324"/>
      <c r="S98" s="258">
        <v>12.1</v>
      </c>
      <c r="T98" s="311">
        <v>6.29</v>
      </c>
      <c r="U98" s="257">
        <v>6.96</v>
      </c>
      <c r="V98" s="253">
        <v>87197912</v>
      </c>
      <c r="W98" s="304">
        <v>10</v>
      </c>
      <c r="Y98" s="257"/>
    </row>
    <row r="99" spans="1:25" s="221" customFormat="1" x14ac:dyDescent="0.25">
      <c r="C99" s="211"/>
      <c r="D99" s="222"/>
      <c r="E99" s="223"/>
      <c r="F99" s="223"/>
      <c r="H99" s="239"/>
      <c r="J99" s="331"/>
      <c r="K99" s="187"/>
      <c r="L99" s="187">
        <f t="shared" si="10"/>
        <v>0</v>
      </c>
      <c r="M99" s="187"/>
      <c r="N99" s="187"/>
      <c r="O99" s="324"/>
      <c r="P99" s="324"/>
      <c r="Q99" s="324"/>
      <c r="R99" s="324"/>
      <c r="S99" s="225"/>
      <c r="T99" s="225"/>
      <c r="U99" s="225"/>
      <c r="W99" s="224"/>
      <c r="Y99" s="188"/>
    </row>
    <row r="100" spans="1:25" x14ac:dyDescent="0.25">
      <c r="A100" s="1">
        <v>4000594</v>
      </c>
      <c r="B100" s="1" t="s">
        <v>293</v>
      </c>
      <c r="C100" s="211" t="s">
        <v>84</v>
      </c>
      <c r="D100" s="175" t="s">
        <v>107</v>
      </c>
      <c r="E100" s="329">
        <v>18.5</v>
      </c>
      <c r="F100" s="185"/>
      <c r="H100" s="239">
        <f t="shared" si="11"/>
        <v>0</v>
      </c>
      <c r="J100" s="331">
        <v>50</v>
      </c>
      <c r="K100" s="187">
        <v>10</v>
      </c>
      <c r="L100" s="187">
        <f t="shared" si="10"/>
        <v>32</v>
      </c>
      <c r="M100" s="187">
        <v>24</v>
      </c>
      <c r="N100" s="187">
        <v>8</v>
      </c>
      <c r="W100" s="312">
        <v>18</v>
      </c>
    </row>
    <row r="101" spans="1:25" x14ac:dyDescent="0.25">
      <c r="A101" s="1">
        <v>4000597</v>
      </c>
      <c r="B101" s="1" t="s">
        <v>294</v>
      </c>
      <c r="D101" s="175" t="s">
        <v>85</v>
      </c>
      <c r="E101" s="329">
        <v>19.5</v>
      </c>
      <c r="F101" s="185"/>
      <c r="H101" s="239">
        <f t="shared" si="11"/>
        <v>0</v>
      </c>
      <c r="J101" s="331">
        <v>50</v>
      </c>
      <c r="K101" s="187">
        <v>3</v>
      </c>
      <c r="L101" s="187">
        <f t="shared" si="10"/>
        <v>32</v>
      </c>
      <c r="M101" s="187">
        <v>18</v>
      </c>
      <c r="N101" s="187">
        <v>14</v>
      </c>
      <c r="W101" s="312">
        <v>17.649999999999999</v>
      </c>
    </row>
    <row r="102" spans="1:25" s="221" customFormat="1" x14ac:dyDescent="0.25">
      <c r="A102" s="1">
        <v>4000697</v>
      </c>
      <c r="B102" s="1" t="s">
        <v>295</v>
      </c>
      <c r="C102" s="313">
        <v>4210924</v>
      </c>
      <c r="D102" s="250" t="s">
        <v>176</v>
      </c>
      <c r="E102" s="223">
        <v>25</v>
      </c>
      <c r="F102" s="223">
        <f>19.21*1.4</f>
        <v>26.893999999999998</v>
      </c>
      <c r="H102" s="239">
        <f t="shared" si="11"/>
        <v>0</v>
      </c>
      <c r="J102" s="331">
        <v>60</v>
      </c>
      <c r="K102" s="187">
        <v>4</v>
      </c>
      <c r="L102" s="187">
        <f t="shared" si="10"/>
        <v>44</v>
      </c>
      <c r="M102" s="187">
        <v>21</v>
      </c>
      <c r="N102" s="187">
        <v>23</v>
      </c>
      <c r="O102" s="324"/>
      <c r="P102" s="324"/>
      <c r="Q102" s="324"/>
      <c r="R102" s="324"/>
      <c r="S102" s="225"/>
      <c r="T102" s="225"/>
      <c r="U102" s="225"/>
      <c r="W102" s="224">
        <v>22</v>
      </c>
      <c r="Y102" s="188"/>
    </row>
    <row r="103" spans="1:25" s="221" customFormat="1" ht="30" x14ac:dyDescent="0.25">
      <c r="A103" s="1">
        <v>4000749</v>
      </c>
      <c r="B103" s="1" t="s">
        <v>296</v>
      </c>
      <c r="C103" s="211">
        <v>4219241</v>
      </c>
      <c r="D103" s="306" t="s">
        <v>177</v>
      </c>
      <c r="E103" s="223">
        <v>14</v>
      </c>
      <c r="F103" s="223">
        <f>9.75*1.4</f>
        <v>13.649999999999999</v>
      </c>
      <c r="H103" s="239">
        <f t="shared" si="11"/>
        <v>0</v>
      </c>
      <c r="J103" s="331">
        <v>60</v>
      </c>
      <c r="K103" s="187">
        <v>8</v>
      </c>
      <c r="L103" s="187">
        <f t="shared" si="10"/>
        <v>45</v>
      </c>
      <c r="M103" s="187">
        <v>26</v>
      </c>
      <c r="N103" s="187">
        <v>19</v>
      </c>
      <c r="O103" s="324"/>
      <c r="P103" s="324"/>
      <c r="Q103" s="324"/>
      <c r="R103" s="324"/>
      <c r="S103" s="225"/>
      <c r="T103" s="225"/>
      <c r="U103" s="225"/>
      <c r="W103" s="224">
        <v>14</v>
      </c>
      <c r="Y103" s="188"/>
    </row>
    <row r="104" spans="1:25" s="286" customFormat="1" x14ac:dyDescent="0.25">
      <c r="A104" s="1">
        <v>4000270</v>
      </c>
      <c r="B104" s="1" t="s">
        <v>298</v>
      </c>
      <c r="C104" s="286">
        <v>2940450</v>
      </c>
      <c r="D104" s="314" t="s">
        <v>127</v>
      </c>
      <c r="E104" s="317">
        <v>9.5</v>
      </c>
      <c r="F104" s="242">
        <f>P104*1.4</f>
        <v>9.3786000000000005</v>
      </c>
      <c r="H104" s="239">
        <f>S104*1.4</f>
        <v>9.17</v>
      </c>
      <c r="I104" s="286" t="s">
        <v>44</v>
      </c>
      <c r="J104" s="331">
        <v>80</v>
      </c>
      <c r="K104" s="321">
        <v>23</v>
      </c>
      <c r="L104" s="187">
        <f t="shared" si="10"/>
        <v>73</v>
      </c>
      <c r="M104" s="321">
        <v>28</v>
      </c>
      <c r="N104" s="321">
        <v>45</v>
      </c>
      <c r="O104" s="325">
        <v>6.09</v>
      </c>
      <c r="P104" s="326">
        <f t="shared" si="12"/>
        <v>6.6990000000000007</v>
      </c>
      <c r="Q104" s="324">
        <v>7.26</v>
      </c>
      <c r="R104" s="324"/>
      <c r="S104" s="311">
        <v>6.55</v>
      </c>
      <c r="T104" s="316">
        <v>7.43</v>
      </c>
      <c r="U104" s="316">
        <v>6.95</v>
      </c>
      <c r="V104" s="286">
        <v>18624478</v>
      </c>
      <c r="W104" s="315">
        <v>9</v>
      </c>
      <c r="X104" s="314"/>
      <c r="Y104" s="316"/>
    </row>
    <row r="105" spans="1:25" x14ac:dyDescent="0.25">
      <c r="A105" s="1">
        <v>4000242</v>
      </c>
      <c r="B105" s="1" t="s">
        <v>299</v>
      </c>
      <c r="C105" s="287" t="s">
        <v>29</v>
      </c>
      <c r="D105" s="175" t="s">
        <v>57</v>
      </c>
      <c r="E105" s="329">
        <v>33.5</v>
      </c>
      <c r="F105" s="242"/>
      <c r="H105" s="239">
        <f t="shared" si="11"/>
        <v>0</v>
      </c>
      <c r="J105" s="331">
        <v>120</v>
      </c>
      <c r="K105" s="187">
        <v>9</v>
      </c>
      <c r="L105" s="187">
        <f t="shared" si="10"/>
        <v>98</v>
      </c>
      <c r="M105" s="187">
        <v>56</v>
      </c>
      <c r="N105" s="187">
        <v>42</v>
      </c>
      <c r="P105" s="326">
        <v>33.5</v>
      </c>
      <c r="W105" s="184">
        <v>33.5</v>
      </c>
    </row>
    <row r="106" spans="1:25" s="221" customFormat="1" x14ac:dyDescent="0.25">
      <c r="A106" s="1">
        <v>4000691</v>
      </c>
      <c r="B106" s="1" t="s">
        <v>297</v>
      </c>
      <c r="C106" s="318"/>
      <c r="D106" s="250" t="s">
        <v>330</v>
      </c>
      <c r="E106" s="223">
        <v>225</v>
      </c>
      <c r="F106" s="223"/>
      <c r="H106" s="239">
        <f t="shared" si="11"/>
        <v>0</v>
      </c>
      <c r="J106" s="331">
        <f t="shared" ref="J106" si="13">SUM(L106-K106)*1.2</f>
        <v>4.8</v>
      </c>
      <c r="K106" s="187">
        <v>2</v>
      </c>
      <c r="L106" s="187">
        <f t="shared" si="10"/>
        <v>6</v>
      </c>
      <c r="M106" s="187">
        <v>4</v>
      </c>
      <c r="N106" s="187">
        <v>2</v>
      </c>
      <c r="O106" s="324"/>
      <c r="P106" s="324"/>
      <c r="Q106" s="324"/>
      <c r="R106" s="324"/>
      <c r="S106" s="225"/>
      <c r="T106" s="225"/>
      <c r="U106" s="225"/>
      <c r="W106" s="224">
        <v>225</v>
      </c>
      <c r="Y106" s="188"/>
    </row>
    <row r="107" spans="1:25" s="232" customFormat="1" x14ac:dyDescent="0.25">
      <c r="A107" s="1">
        <v>4000278</v>
      </c>
      <c r="B107" s="1" t="s">
        <v>300</v>
      </c>
      <c r="C107" s="287">
        <v>5810665</v>
      </c>
      <c r="D107" s="232" t="s">
        <v>131</v>
      </c>
      <c r="E107" s="236">
        <v>2.8</v>
      </c>
      <c r="F107" s="236">
        <f>1.95*1.4</f>
        <v>2.73</v>
      </c>
      <c r="H107" s="239">
        <f t="shared" si="11"/>
        <v>0</v>
      </c>
      <c r="J107" s="331">
        <v>60</v>
      </c>
      <c r="K107" s="187">
        <v>1</v>
      </c>
      <c r="L107" s="187">
        <f t="shared" si="10"/>
        <v>48</v>
      </c>
      <c r="M107" s="187">
        <v>22</v>
      </c>
      <c r="N107" s="187">
        <v>26</v>
      </c>
      <c r="O107" s="324"/>
      <c r="P107" s="324"/>
      <c r="Q107" s="324"/>
      <c r="R107" s="324"/>
      <c r="S107" s="234"/>
      <c r="T107" s="234"/>
      <c r="U107" s="234"/>
      <c r="W107" s="233">
        <v>3.7</v>
      </c>
      <c r="Y107" s="237"/>
    </row>
    <row r="108" spans="1:25" s="221" customFormat="1" x14ac:dyDescent="0.25">
      <c r="A108" s="1">
        <v>4000507</v>
      </c>
      <c r="B108" s="1" t="s">
        <v>301</v>
      </c>
      <c r="D108" s="221" t="s">
        <v>180</v>
      </c>
      <c r="E108" s="223">
        <v>3.5</v>
      </c>
      <c r="F108" s="223"/>
      <c r="H108" s="239">
        <f t="shared" si="11"/>
        <v>0</v>
      </c>
      <c r="J108" s="331">
        <v>20</v>
      </c>
      <c r="K108" s="187">
        <v>16</v>
      </c>
      <c r="L108" s="187">
        <f t="shared" si="10"/>
        <v>8</v>
      </c>
      <c r="M108" s="187">
        <v>4</v>
      </c>
      <c r="N108" s="187">
        <v>4</v>
      </c>
      <c r="O108" s="324"/>
      <c r="P108" s="324"/>
      <c r="Q108" s="324"/>
      <c r="R108" s="324"/>
      <c r="S108" s="225"/>
      <c r="T108" s="225"/>
      <c r="U108" s="225"/>
      <c r="W108" s="224">
        <v>3.5</v>
      </c>
      <c r="Y108" s="225"/>
    </row>
    <row r="109" spans="1:25" s="201" customFormat="1" x14ac:dyDescent="0.25">
      <c r="C109" s="211"/>
      <c r="E109" s="203"/>
      <c r="F109" s="203"/>
      <c r="H109" s="184"/>
      <c r="J109" s="331"/>
      <c r="K109" s="187"/>
      <c r="L109" s="187">
        <f t="shared" si="10"/>
        <v>0</v>
      </c>
      <c r="M109" s="187"/>
      <c r="N109" s="187"/>
      <c r="O109" s="324"/>
      <c r="P109" s="324"/>
      <c r="Q109" s="324"/>
      <c r="R109" s="324"/>
      <c r="S109" s="188"/>
      <c r="T109" s="188"/>
      <c r="U109" s="188"/>
      <c r="W109" s="184"/>
      <c r="Y109" s="188"/>
    </row>
    <row r="110" spans="1:25" s="376" customFormat="1" x14ac:dyDescent="0.25">
      <c r="A110" s="376">
        <v>4000303</v>
      </c>
      <c r="B110" s="376" t="s">
        <v>302</v>
      </c>
      <c r="C110" s="376" t="s">
        <v>206</v>
      </c>
      <c r="D110" s="376" t="s">
        <v>207</v>
      </c>
      <c r="E110" s="375">
        <v>1.25</v>
      </c>
      <c r="F110" s="375">
        <f>Q110*1.4</f>
        <v>1.6379999999999999</v>
      </c>
      <c r="J110" s="378">
        <v>48</v>
      </c>
      <c r="K110" s="378">
        <v>0</v>
      </c>
      <c r="L110" s="378">
        <f t="shared" si="10"/>
        <v>0</v>
      </c>
      <c r="M110" s="378"/>
      <c r="N110" s="378"/>
      <c r="O110" s="379">
        <v>1.25</v>
      </c>
      <c r="P110" s="379">
        <f t="shared" si="12"/>
        <v>1.375</v>
      </c>
      <c r="Q110" s="379">
        <v>1.17</v>
      </c>
      <c r="R110" s="379"/>
      <c r="S110" s="384"/>
      <c r="T110" s="384"/>
      <c r="U110" s="384"/>
      <c r="W110" s="375">
        <v>1.2</v>
      </c>
      <c r="Y110" s="384"/>
    </row>
    <row r="111" spans="1:25" s="221" customFormat="1" x14ac:dyDescent="0.25">
      <c r="A111" s="221" t="s">
        <v>209</v>
      </c>
      <c r="B111" s="221" t="s">
        <v>209</v>
      </c>
      <c r="C111" s="221" t="s">
        <v>208</v>
      </c>
      <c r="D111" s="221" t="s">
        <v>210</v>
      </c>
      <c r="E111" s="223">
        <v>4.2</v>
      </c>
      <c r="F111" s="242">
        <f>P111*1.4</f>
        <v>4.1053319999999998</v>
      </c>
      <c r="J111" s="331">
        <v>80</v>
      </c>
      <c r="K111" s="187">
        <v>0</v>
      </c>
      <c r="L111" s="187">
        <f t="shared" si="10"/>
        <v>0</v>
      </c>
      <c r="M111" s="187"/>
      <c r="N111" s="187"/>
      <c r="O111" s="324">
        <v>2.6657999999999999</v>
      </c>
      <c r="P111" s="326">
        <f t="shared" si="12"/>
        <v>2.9323800000000002</v>
      </c>
      <c r="Q111" s="324">
        <v>4.0999999999999996</v>
      </c>
      <c r="R111" s="324"/>
      <c r="S111" s="225"/>
      <c r="T111" s="225"/>
      <c r="U111" s="225"/>
      <c r="W111" s="223">
        <v>4</v>
      </c>
      <c r="Y111" s="225"/>
    </row>
    <row r="113" spans="2:25" s="201" customFormat="1" ht="14.25" customHeight="1" x14ac:dyDescent="0.25">
      <c r="B113" s="201">
        <v>4000224</v>
      </c>
      <c r="C113" s="211">
        <v>1299859</v>
      </c>
      <c r="D113" s="202" t="s">
        <v>3</v>
      </c>
      <c r="E113" s="203"/>
      <c r="H113" s="184"/>
      <c r="J113" s="331"/>
      <c r="K113" s="187"/>
      <c r="L113" s="187"/>
      <c r="M113" s="187"/>
      <c r="N113" s="187"/>
      <c r="O113" s="324"/>
      <c r="P113" s="324"/>
      <c r="Q113" s="324"/>
      <c r="R113" s="324"/>
      <c r="S113" s="188"/>
      <c r="T113" s="188"/>
      <c r="U113" s="188"/>
      <c r="W113" s="184">
        <v>4</v>
      </c>
      <c r="Y113" s="188"/>
    </row>
    <row r="114" spans="2:25" s="201" customFormat="1" x14ac:dyDescent="0.25">
      <c r="B114" s="201">
        <v>4000271</v>
      </c>
      <c r="C114" s="211">
        <v>1437771</v>
      </c>
      <c r="D114" s="202" t="s">
        <v>52</v>
      </c>
      <c r="E114" s="203"/>
      <c r="H114" s="184"/>
      <c r="J114" s="331"/>
      <c r="K114" s="187"/>
      <c r="L114" s="187"/>
      <c r="M114" s="187"/>
      <c r="N114" s="187"/>
      <c r="O114" s="324"/>
      <c r="P114" s="324"/>
      <c r="Q114" s="324"/>
      <c r="R114" s="324"/>
      <c r="S114" s="188"/>
      <c r="T114" s="188"/>
      <c r="U114" s="188"/>
      <c r="W114" s="184">
        <v>4.0999999999999996</v>
      </c>
      <c r="Y114" s="188"/>
    </row>
    <row r="115" spans="2:25" s="201" customFormat="1" x14ac:dyDescent="0.25">
      <c r="B115" s="201">
        <v>4000258</v>
      </c>
      <c r="C115" s="211">
        <v>2227622</v>
      </c>
      <c r="D115" s="202" t="s">
        <v>7</v>
      </c>
      <c r="E115" s="203"/>
      <c r="H115" s="184"/>
      <c r="J115" s="331"/>
      <c r="K115" s="187"/>
      <c r="L115" s="187"/>
      <c r="M115" s="187"/>
      <c r="N115" s="187"/>
      <c r="O115" s="324"/>
      <c r="P115" s="324"/>
      <c r="Q115" s="324"/>
      <c r="R115" s="324"/>
      <c r="S115" s="188"/>
      <c r="T115" s="188"/>
      <c r="U115" s="188"/>
      <c r="W115" s="184">
        <v>3.2</v>
      </c>
      <c r="Y115" s="188"/>
    </row>
    <row r="116" spans="2:25" s="201" customFormat="1" x14ac:dyDescent="0.25">
      <c r="B116" s="201">
        <v>4000207</v>
      </c>
      <c r="C116" s="211">
        <v>1308866</v>
      </c>
      <c r="D116" s="202" t="s">
        <v>9</v>
      </c>
      <c r="E116" s="203"/>
      <c r="H116" s="184"/>
      <c r="J116" s="331"/>
      <c r="K116" s="187"/>
      <c r="L116" s="187"/>
      <c r="M116" s="187"/>
      <c r="N116" s="187"/>
      <c r="O116" s="324"/>
      <c r="P116" s="324"/>
      <c r="Q116" s="324"/>
      <c r="R116" s="324"/>
      <c r="S116" s="188"/>
      <c r="T116" s="188"/>
      <c r="U116" s="188"/>
      <c r="W116" s="184">
        <v>3.2</v>
      </c>
      <c r="Y116" s="188"/>
    </row>
    <row r="117" spans="2:25" s="201" customFormat="1" x14ac:dyDescent="0.25">
      <c r="B117" s="201">
        <v>4000209</v>
      </c>
      <c r="C117" s="211">
        <v>1287702</v>
      </c>
      <c r="D117" s="202" t="s">
        <v>11</v>
      </c>
      <c r="E117" s="203"/>
      <c r="H117" s="184"/>
      <c r="J117" s="331"/>
      <c r="K117" s="187"/>
      <c r="L117" s="187"/>
      <c r="M117" s="187"/>
      <c r="N117" s="187"/>
      <c r="O117" s="324"/>
      <c r="P117" s="324"/>
      <c r="Q117" s="324"/>
      <c r="R117" s="324"/>
      <c r="S117" s="188"/>
      <c r="T117" s="188"/>
      <c r="U117" s="188"/>
      <c r="W117" s="184">
        <v>2.5</v>
      </c>
      <c r="Y117" s="188"/>
    </row>
    <row r="118" spans="2:25" s="201" customFormat="1" x14ac:dyDescent="0.25">
      <c r="B118" s="201">
        <v>4000218</v>
      </c>
      <c r="C118" s="211">
        <v>1039326</v>
      </c>
      <c r="D118" s="202" t="s">
        <v>8</v>
      </c>
      <c r="E118" s="203"/>
      <c r="H118" s="184"/>
      <c r="J118" s="331"/>
      <c r="K118" s="187"/>
      <c r="L118" s="187"/>
      <c r="M118" s="187"/>
      <c r="N118" s="187"/>
      <c r="O118" s="324"/>
      <c r="P118" s="324"/>
      <c r="Q118" s="324"/>
      <c r="R118" s="324"/>
      <c r="S118" s="188"/>
      <c r="T118" s="188"/>
      <c r="U118" s="188"/>
      <c r="W118" s="184">
        <v>1</v>
      </c>
      <c r="Y118" s="188"/>
    </row>
    <row r="119" spans="2:25" s="201" customFormat="1" ht="14.25" customHeight="1" x14ac:dyDescent="0.25">
      <c r="B119" s="201">
        <v>4000215</v>
      </c>
      <c r="C119" s="211">
        <v>1456474</v>
      </c>
      <c r="D119" s="178" t="s">
        <v>56</v>
      </c>
      <c r="E119" s="203"/>
      <c r="H119" s="184"/>
      <c r="J119" s="331"/>
      <c r="K119" s="187"/>
      <c r="L119" s="187"/>
      <c r="M119" s="187"/>
      <c r="N119" s="187"/>
      <c r="O119" s="324"/>
      <c r="P119" s="324"/>
      <c r="Q119" s="324"/>
      <c r="R119" s="324"/>
      <c r="S119" s="188"/>
      <c r="T119" s="188"/>
      <c r="U119" s="188"/>
      <c r="W119" s="184">
        <v>2.4500000000000002</v>
      </c>
      <c r="Y119" s="188"/>
    </row>
    <row r="120" spans="2:25" s="201" customFormat="1" x14ac:dyDescent="0.25">
      <c r="B120" s="201">
        <v>4000219</v>
      </c>
      <c r="C120" s="211">
        <v>1033514</v>
      </c>
      <c r="D120" s="202" t="s">
        <v>10</v>
      </c>
      <c r="E120" s="203"/>
      <c r="H120" s="184"/>
      <c r="J120" s="331"/>
      <c r="K120" s="187"/>
      <c r="L120" s="187"/>
      <c r="M120" s="187"/>
      <c r="N120" s="187"/>
      <c r="O120" s="324"/>
      <c r="P120" s="324"/>
      <c r="Q120" s="324"/>
      <c r="R120" s="324"/>
      <c r="S120" s="188"/>
      <c r="T120" s="188"/>
      <c r="U120" s="188"/>
      <c r="W120" s="184">
        <v>0.95</v>
      </c>
      <c r="Y120" s="188"/>
    </row>
    <row r="122" spans="2:25" s="201" customFormat="1" x14ac:dyDescent="0.25">
      <c r="B122" s="201">
        <v>4000512</v>
      </c>
      <c r="D122" s="201" t="s">
        <v>115</v>
      </c>
      <c r="E122" s="203"/>
      <c r="H122" s="184"/>
      <c r="J122" s="331"/>
      <c r="K122" s="187"/>
      <c r="L122" s="187"/>
      <c r="M122" s="187"/>
      <c r="N122" s="187"/>
      <c r="O122" s="324"/>
      <c r="P122" s="324"/>
      <c r="Q122" s="324"/>
      <c r="R122" s="324"/>
      <c r="S122" s="188"/>
      <c r="T122" s="188"/>
      <c r="U122" s="188"/>
      <c r="W122" s="184">
        <v>205</v>
      </c>
      <c r="Y122" s="188"/>
    </row>
  </sheetData>
  <sheetProtection formatCells="0" formatColumns="0" formatRows="0" insertColumns="0" insertRows="0" insertHyperlinks="0" deleteColumns="0" deleteRows="0" sort="0" autoFilter="0" pivotTables="0"/>
  <phoneticPr fontId="33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showRuler="0" view="pageLayout" zoomScale="75" zoomScaleNormal="100" zoomScalePageLayoutView="75" workbookViewId="0">
      <selection activeCell="E4" sqref="E4:H4"/>
    </sheetView>
  </sheetViews>
  <sheetFormatPr defaultRowHeight="15" x14ac:dyDescent="0.25"/>
  <cols>
    <col min="1" max="1" width="12.85546875" style="129" customWidth="1"/>
    <col min="2" max="2" width="46.7109375" style="86" customWidth="1"/>
    <col min="3" max="3" width="11.7109375" style="129" customWidth="1"/>
    <col min="4" max="4" width="7.5703125" style="129" customWidth="1"/>
    <col min="5" max="5" width="12.5703125" style="129" customWidth="1"/>
    <col min="6" max="6" width="1.28515625" customWidth="1"/>
    <col min="7" max="7" width="12.28515625" customWidth="1"/>
    <col min="8" max="8" width="16.42578125" style="7" customWidth="1"/>
    <col min="9" max="9" width="5.140625" customWidth="1"/>
    <col min="10" max="10" width="9.7109375" customWidth="1"/>
    <col min="11" max="12" width="7" customWidth="1"/>
  </cols>
  <sheetData>
    <row r="1" spans="1:8" s="2" customFormat="1" ht="36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8" s="2" customFormat="1" x14ac:dyDescent="0.25">
      <c r="A2" s="434" t="s">
        <v>183</v>
      </c>
      <c r="B2" s="434"/>
      <c r="C2" s="434"/>
      <c r="D2" s="434"/>
      <c r="E2" s="434"/>
      <c r="F2" s="434"/>
      <c r="G2" s="434"/>
      <c r="H2" s="434"/>
    </row>
    <row r="3" spans="1:8" s="2" customFormat="1" x14ac:dyDescent="0.25">
      <c r="A3" s="434"/>
      <c r="B3" s="434"/>
      <c r="C3" s="434"/>
      <c r="D3" s="434"/>
      <c r="E3" s="434"/>
      <c r="F3" s="434"/>
      <c r="G3" s="434"/>
      <c r="H3" s="434"/>
    </row>
    <row r="4" spans="1:8" s="2" customFormat="1" ht="24.75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8" s="9" customFormat="1" ht="7.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8" s="2" customFormat="1" ht="30" x14ac:dyDescent="0.25">
      <c r="A6" s="37" t="s">
        <v>14</v>
      </c>
      <c r="B6" s="32" t="s">
        <v>1</v>
      </c>
      <c r="C6" s="37" t="s">
        <v>2</v>
      </c>
      <c r="D6" s="33" t="s">
        <v>19</v>
      </c>
      <c r="E6" s="34" t="s">
        <v>20</v>
      </c>
      <c r="F6" s="68"/>
      <c r="G6" s="27" t="s">
        <v>22</v>
      </c>
      <c r="H6" s="21" t="s">
        <v>20</v>
      </c>
    </row>
    <row r="7" spans="1:8" s="78" customFormat="1" ht="21.75" customHeight="1" x14ac:dyDescent="0.25">
      <c r="A7" s="279" t="str">
        <f>'ProductCode$'!B100</f>
        <v>SLBGSCT</v>
      </c>
      <c r="B7" s="47" t="str">
        <f>VLOOKUP(A7,'ProductCode$'!B2:D193,3,FALSE)</f>
        <v>SCOTS PGC Library Bag</v>
      </c>
      <c r="C7" s="103">
        <f>VLOOKUP(A7,'ProductCode$'!B2:U193,4,FALSE)</f>
        <v>18.5</v>
      </c>
      <c r="D7" s="36">
        <v>1</v>
      </c>
      <c r="E7" s="73">
        <f t="shared" ref="E7:E22" si="0">C7*D7</f>
        <v>18.5</v>
      </c>
      <c r="F7" s="74"/>
      <c r="G7" s="132"/>
      <c r="H7" s="75">
        <f t="shared" ref="H7:H22" si="1">G7*C7</f>
        <v>0</v>
      </c>
    </row>
    <row r="8" spans="1:8" s="78" customFormat="1" ht="21.75" customHeight="1" x14ac:dyDescent="0.25">
      <c r="A8" s="80" t="str">
        <f>'ProductCode$'!B85</f>
        <v>STSS200</v>
      </c>
      <c r="B8" s="47" t="str">
        <f>VLOOKUP(A8,'ProductCode$'!B2:D193,3,FALSE)</f>
        <v>Tissues 200 pk</v>
      </c>
      <c r="C8" s="103">
        <f>VLOOKUP(A8,'ProductCode$'!B2:U193,4,FALSE)</f>
        <v>2</v>
      </c>
      <c r="D8" s="36">
        <v>2</v>
      </c>
      <c r="E8" s="73">
        <f t="shared" si="0"/>
        <v>4</v>
      </c>
      <c r="F8" s="74"/>
      <c r="G8" s="132"/>
      <c r="H8" s="75">
        <f t="shared" si="1"/>
        <v>0</v>
      </c>
    </row>
    <row r="9" spans="1:8" s="78" customFormat="1" ht="21.75" customHeight="1" x14ac:dyDescent="0.25">
      <c r="A9" s="80" t="str">
        <f>'ProductCode$'!B32</f>
        <v>SBSA4SKT40</v>
      </c>
      <c r="B9" s="47" t="str">
        <f>VLOOKUP(A9,'ProductCode$'!B2:D193,3,FALSE)</f>
        <v>A3 sketch book (40 page) - Premium</v>
      </c>
      <c r="C9" s="103">
        <f>VLOOKUP(A9,'ProductCode$'!B2:U193,4,FALSE)</f>
        <v>3.8</v>
      </c>
      <c r="D9" s="36">
        <v>2</v>
      </c>
      <c r="E9" s="73">
        <f t="shared" ref="E9" si="2">C9*D9</f>
        <v>7.6</v>
      </c>
      <c r="F9" s="74"/>
      <c r="G9" s="132"/>
      <c r="H9" s="75">
        <f t="shared" ref="H9" si="3">G9*C9</f>
        <v>0</v>
      </c>
    </row>
    <row r="10" spans="1:8" s="78" customFormat="1" ht="21.75" customHeight="1" x14ac:dyDescent="0.25">
      <c r="A10" s="80" t="str">
        <f>'ProductCode$'!B44</f>
        <v>SPCLCLR24</v>
      </c>
      <c r="B10" s="47" t="str">
        <f>VLOOKUP(A10,'ProductCode$'!B2:D193,3,FALSE)</f>
        <v>Coloured Pencils (Pack 24) Staedtler Noris brand</v>
      </c>
      <c r="C10" s="103">
        <f>VLOOKUP(A10,'ProductCode$'!B2:U193,4,FALSE)</f>
        <v>8.5</v>
      </c>
      <c r="D10" s="36">
        <v>2</v>
      </c>
      <c r="E10" s="73">
        <f t="shared" si="0"/>
        <v>17</v>
      </c>
      <c r="F10" s="74"/>
      <c r="G10" s="132"/>
      <c r="H10" s="75">
        <f t="shared" si="1"/>
        <v>0</v>
      </c>
    </row>
    <row r="11" spans="1:8" s="78" customFormat="1" ht="19.5" customHeight="1" x14ac:dyDescent="0.25">
      <c r="A11" s="80" t="str">
        <f>'ProductCode$'!B46</f>
        <v>SCRAY12</v>
      </c>
      <c r="B11" s="47" t="str">
        <f>VLOOKUP(A11,'ProductCode$'!B2:D193,3,FALSE)</f>
        <v>Crayola Twistable Crayons 12 pack</v>
      </c>
      <c r="C11" s="103">
        <f>VLOOKUP(A11,'ProductCode$'!B2:U193,4,FALSE)</f>
        <v>7</v>
      </c>
      <c r="D11" s="36">
        <v>1</v>
      </c>
      <c r="E11" s="73">
        <f t="shared" ref="E11" si="4">C11*D11</f>
        <v>7</v>
      </c>
      <c r="F11" s="74"/>
      <c r="G11" s="132"/>
      <c r="H11" s="75">
        <f t="shared" ref="H11" si="5">G11*C11</f>
        <v>0</v>
      </c>
    </row>
    <row r="12" spans="1:8" s="78" customFormat="1" ht="19.5" customHeight="1" x14ac:dyDescent="0.25">
      <c r="A12" s="80" t="str">
        <f>'ProductCode$'!B45</f>
        <v>SOILP12</v>
      </c>
      <c r="B12" s="47" t="str">
        <f>VLOOKUP(A12,'ProductCode$'!B2:D193,3,FALSE)</f>
        <v>Oil Pastels Micador Lge 12 pack</v>
      </c>
      <c r="C12" s="103">
        <f>VLOOKUP(A12,'ProductCode$'!B2:U193,4,FALSE)</f>
        <v>6.5</v>
      </c>
      <c r="D12" s="36">
        <v>1</v>
      </c>
      <c r="E12" s="73">
        <f t="shared" ref="E12" si="6">C12*D12</f>
        <v>6.5</v>
      </c>
      <c r="F12" s="74"/>
      <c r="G12" s="132"/>
      <c r="H12" s="75">
        <f t="shared" ref="H12" si="7">G12*C12</f>
        <v>0</v>
      </c>
    </row>
    <row r="13" spans="1:8" s="78" customFormat="1" ht="21.75" customHeight="1" x14ac:dyDescent="0.25">
      <c r="A13" s="80" t="str">
        <f>'ProductCode$'!B47</f>
        <v>SPCLTRGHB</v>
      </c>
      <c r="B13" s="47" t="str">
        <f>VLOOKUP(A13,'ProductCode$'!B2:D193,3,FALSE)</f>
        <v>Triangular HB Lead Pencils (Faber-Castell brand)</v>
      </c>
      <c r="C13" s="103">
        <f>VLOOKUP(A13,'ProductCode$'!B2:U193,4,FALSE)</f>
        <v>0.8</v>
      </c>
      <c r="D13" s="36">
        <v>16</v>
      </c>
      <c r="E13" s="73">
        <f t="shared" si="0"/>
        <v>12.8</v>
      </c>
      <c r="F13" s="74"/>
      <c r="G13" s="132"/>
      <c r="H13" s="75">
        <f t="shared" si="1"/>
        <v>0</v>
      </c>
    </row>
    <row r="14" spans="1:8" s="78" customFormat="1" ht="21.75" customHeight="1" x14ac:dyDescent="0.25">
      <c r="A14" s="80" t="str">
        <f>'ProductCode$'!B67</f>
        <v>SESRRSP</v>
      </c>
      <c r="B14" s="47" t="str">
        <f>VLOOKUP(A14,'ProductCode$'!B2:D193,3,FALSE)</f>
        <v>Eraser Staedtler Rasoplast Combi</v>
      </c>
      <c r="C14" s="103">
        <f>VLOOKUP(A14,'ProductCode$'!B2:U193,4,FALSE)</f>
        <v>1.8</v>
      </c>
      <c r="D14" s="36">
        <v>6</v>
      </c>
      <c r="E14" s="73">
        <f t="shared" ref="E14" si="8">C14*D14</f>
        <v>10.8</v>
      </c>
      <c r="F14" s="74"/>
      <c r="G14" s="132"/>
      <c r="H14" s="75">
        <f t="shared" ref="H14" si="9">G14*C14</f>
        <v>0</v>
      </c>
    </row>
    <row r="15" spans="1:8" s="78" customFormat="1" ht="21.75" customHeight="1" x14ac:dyDescent="0.25">
      <c r="A15" s="80" t="str">
        <f>'ProductCode$'!B70</f>
        <v>SGLUBSTK35</v>
      </c>
      <c r="B15" s="47" t="str">
        <f>VLOOKUP(A15,'ProductCode$'!B2:D193,3,FALSE)</f>
        <v>Glue Stick BOSTIK BLU 35gm</v>
      </c>
      <c r="C15" s="103">
        <f>VLOOKUP(A15,'ProductCode$'!B2:U193,4,FALSE)</f>
        <v>2</v>
      </c>
      <c r="D15" s="36">
        <v>6</v>
      </c>
      <c r="E15" s="73">
        <f t="shared" si="0"/>
        <v>12</v>
      </c>
      <c r="F15" s="74"/>
      <c r="G15" s="132"/>
      <c r="H15" s="75">
        <f t="shared" si="1"/>
        <v>0</v>
      </c>
    </row>
    <row r="16" spans="1:8" s="78" customFormat="1" ht="21.75" customHeight="1" x14ac:dyDescent="0.25">
      <c r="A16" s="80" t="str">
        <f>'ProductCode$'!B71</f>
        <v>SGLUPVA250</v>
      </c>
      <c r="B16" s="47" t="str">
        <f>VLOOKUP(A16,'ProductCode$'!B2:D193,3,FALSE)</f>
        <v>Glue Kids PVA 250ml</v>
      </c>
      <c r="C16" s="103">
        <f>VLOOKUP(A16,'ProductCode$'!B2:U193,4,FALSE)</f>
        <v>5.5</v>
      </c>
      <c r="D16" s="36">
        <v>2</v>
      </c>
      <c r="E16" s="73">
        <f t="shared" ref="E16" si="10">C16*D16</f>
        <v>11</v>
      </c>
      <c r="F16" s="74"/>
      <c r="G16" s="132"/>
      <c r="H16" s="75">
        <f t="shared" ref="H16" si="11">G16*C16</f>
        <v>0</v>
      </c>
    </row>
    <row r="17" spans="1:12" s="78" customFormat="1" ht="21.75" customHeight="1" x14ac:dyDescent="0.25">
      <c r="A17" s="80" t="str">
        <f>'ProductCode$'!B78</f>
        <v>MSCRSJNR</v>
      </c>
      <c r="B17" s="47" t="str">
        <f>VLOOKUP(A17,'ProductCode$'!B2:D193,3,FALSE)</f>
        <v>Scissors (Blunt end)</v>
      </c>
      <c r="C17" s="103">
        <f>VLOOKUP(A17,'ProductCode$'!B2:U193,4,FALSE)</f>
        <v>2.2999999999999998</v>
      </c>
      <c r="D17" s="36">
        <v>1</v>
      </c>
      <c r="E17" s="73">
        <f t="shared" ref="E17" si="12">C17*D17</f>
        <v>2.2999999999999998</v>
      </c>
      <c r="F17" s="74"/>
      <c r="G17" s="132"/>
      <c r="H17" s="75">
        <f t="shared" ref="H17" si="13">G17*C17</f>
        <v>0</v>
      </c>
    </row>
    <row r="18" spans="1:12" s="78" customFormat="1" ht="21.75" customHeight="1" x14ac:dyDescent="0.25">
      <c r="A18" s="80" t="str">
        <f>'ProductCode$'!B82</f>
        <v>SSHPR2HR</v>
      </c>
      <c r="B18" s="47" t="str">
        <f>VLOOKUP(A18,'ProductCode$'!B2:D193,3,FALSE)</f>
        <v>Sharpener Double Hole Tub - Staedtler</v>
      </c>
      <c r="C18" s="103">
        <f>VLOOKUP(A18,'ProductCode$'!B2:U193,4,FALSE)</f>
        <v>6.6</v>
      </c>
      <c r="D18" s="36">
        <v>2</v>
      </c>
      <c r="E18" s="73">
        <f t="shared" ref="E18" si="14">C18*D18</f>
        <v>13.2</v>
      </c>
      <c r="F18" s="74"/>
      <c r="G18" s="132"/>
      <c r="H18" s="75">
        <f t="shared" ref="H18" si="15">G18*C18</f>
        <v>0</v>
      </c>
    </row>
    <row r="19" spans="1:12" s="78" customFormat="1" ht="21.75" customHeight="1" x14ac:dyDescent="0.25">
      <c r="A19" s="80" t="str">
        <f>'ProductCode$'!B8</f>
        <v>SCLBYA3</v>
      </c>
      <c r="B19" s="47" t="str">
        <f>VLOOKUP(A19,'ProductCode$'!B2:D193,3,FALSE)</f>
        <v>Officemax Handy Zip Pouch A3 Clear</v>
      </c>
      <c r="C19" s="103">
        <f>VLOOKUP(A19,'ProductCode$'!B2:U193,4,FALSE)</f>
        <v>5.5</v>
      </c>
      <c r="D19" s="36">
        <v>1</v>
      </c>
      <c r="E19" s="73">
        <f t="shared" si="0"/>
        <v>5.5</v>
      </c>
      <c r="F19" s="74"/>
      <c r="G19" s="132"/>
      <c r="H19" s="75">
        <f t="shared" si="1"/>
        <v>0</v>
      </c>
    </row>
    <row r="20" spans="1:12" s="78" customFormat="1" ht="21.75" customHeight="1" x14ac:dyDescent="0.25">
      <c r="A20" s="80" t="str">
        <f>'ProductCode$'!B39</f>
        <v>SCPAPA4</v>
      </c>
      <c r="B20" s="47" t="str">
        <f>VLOOKUP(A20,'ProductCode$'!B2:D193,3,FALSE)</f>
        <v>Ream A4 Paper</v>
      </c>
      <c r="C20" s="103">
        <f>VLOOKUP(A20,'ProductCode$'!B2:U193,4,FALSE)</f>
        <v>6.6</v>
      </c>
      <c r="D20" s="36">
        <v>1</v>
      </c>
      <c r="E20" s="73">
        <f t="shared" si="0"/>
        <v>6.6</v>
      </c>
      <c r="F20" s="74"/>
      <c r="G20" s="132"/>
      <c r="H20" s="75">
        <f t="shared" si="1"/>
        <v>0</v>
      </c>
    </row>
    <row r="21" spans="1:12" s="78" customFormat="1" ht="21.75" customHeight="1" x14ac:dyDescent="0.25">
      <c r="A21" s="80" t="str">
        <f>'ProductCode$'!B95</f>
        <v>SHDPH</v>
      </c>
      <c r="B21" s="47" t="s">
        <v>320</v>
      </c>
      <c r="C21" s="103">
        <f>VLOOKUP(A21,'ProductCode$'!B2:U193,4,FALSE)</f>
        <v>11.7</v>
      </c>
      <c r="D21" s="36">
        <v>1</v>
      </c>
      <c r="E21" s="73">
        <f t="shared" si="0"/>
        <v>11.7</v>
      </c>
      <c r="F21" s="74"/>
      <c r="G21" s="132"/>
      <c r="H21" s="75">
        <f t="shared" si="1"/>
        <v>0</v>
      </c>
    </row>
    <row r="22" spans="1:12" s="78" customFormat="1" ht="21.75" customHeight="1" x14ac:dyDescent="0.25">
      <c r="A22" s="80" t="str">
        <f>'ProductCode$'!B97</f>
        <v>SBD01</v>
      </c>
      <c r="B22" s="47" t="s">
        <v>321</v>
      </c>
      <c r="C22" s="103">
        <f>VLOOKUP(A22,'ProductCode$'!B2:U193,4,FALSE)</f>
        <v>5.2</v>
      </c>
      <c r="D22" s="36">
        <v>1</v>
      </c>
      <c r="E22" s="73">
        <f t="shared" si="0"/>
        <v>5.2</v>
      </c>
      <c r="F22" s="74"/>
      <c r="G22" s="132"/>
      <c r="H22" s="75">
        <f t="shared" si="1"/>
        <v>0</v>
      </c>
    </row>
    <row r="23" spans="1:12" ht="3" customHeight="1" x14ac:dyDescent="0.25">
      <c r="A23" s="23"/>
      <c r="B23" s="38"/>
      <c r="C23" s="39"/>
      <c r="D23" s="40"/>
      <c r="E23" s="45"/>
      <c r="F23" s="19"/>
      <c r="G23" s="52"/>
      <c r="H23" s="22"/>
    </row>
    <row r="24" spans="1:12" ht="21" customHeight="1" x14ac:dyDescent="0.25">
      <c r="A24" s="402"/>
      <c r="B24" s="401"/>
      <c r="C24" s="414" t="s">
        <v>331</v>
      </c>
      <c r="D24" s="415"/>
      <c r="E24" s="416">
        <f>SUM(E7:E22)</f>
        <v>151.69999999999996</v>
      </c>
      <c r="F24" s="411"/>
      <c r="G24" s="412" t="s">
        <v>24</v>
      </c>
      <c r="H24" s="413">
        <f>SUM(H7:H22)</f>
        <v>0</v>
      </c>
    </row>
    <row r="25" spans="1:12" ht="6" customHeight="1" x14ac:dyDescent="0.25">
      <c r="E25" s="7"/>
      <c r="F25" s="6"/>
      <c r="G25" s="129"/>
    </row>
    <row r="26" spans="1:12" s="99" customFormat="1" ht="21" customHeight="1" x14ac:dyDescent="0.25">
      <c r="A26" s="437" t="s">
        <v>332</v>
      </c>
      <c r="B26" s="437"/>
      <c r="C26" s="437"/>
      <c r="D26" s="437"/>
      <c r="E26" s="437"/>
      <c r="F26" s="437"/>
      <c r="G26" s="437"/>
      <c r="H26" s="437"/>
    </row>
    <row r="27" spans="1:12" s="122" customFormat="1" ht="25.5" customHeight="1" x14ac:dyDescent="0.25">
      <c r="A27" s="438" t="s">
        <v>334</v>
      </c>
      <c r="B27" s="439"/>
      <c r="C27" s="439"/>
      <c r="D27" s="439"/>
      <c r="E27" s="439"/>
      <c r="F27" s="439"/>
      <c r="G27" s="439"/>
      <c r="H27" s="440"/>
      <c r="L27" s="124"/>
    </row>
    <row r="28" spans="1:12" ht="15" customHeight="1" x14ac:dyDescent="0.25">
      <c r="E28" s="7"/>
      <c r="F28" s="6"/>
      <c r="G28" s="129"/>
    </row>
    <row r="29" spans="1:12" ht="27" customHeight="1" x14ac:dyDescent="0.25">
      <c r="A29" s="423"/>
      <c r="B29" s="94"/>
      <c r="D29" s="441" t="s">
        <v>333</v>
      </c>
      <c r="E29" s="441"/>
      <c r="F29" s="441"/>
      <c r="G29" s="441"/>
      <c r="H29" s="422">
        <f>H24</f>
        <v>0</v>
      </c>
    </row>
    <row r="30" spans="1:12" ht="18.75" customHeight="1" x14ac:dyDescent="0.25">
      <c r="A30" s="43"/>
      <c r="B30" s="204" t="s">
        <v>86</v>
      </c>
      <c r="C30" s="3"/>
      <c r="D30" s="441" t="s">
        <v>150</v>
      </c>
      <c r="E30" s="441"/>
      <c r="F30" s="441"/>
      <c r="G30" s="207" t="s">
        <v>149</v>
      </c>
      <c r="H30" s="207" t="s">
        <v>151</v>
      </c>
    </row>
    <row r="31" spans="1:12" ht="6" customHeight="1" x14ac:dyDescent="0.25">
      <c r="A31" s="43"/>
      <c r="B31" s="204"/>
      <c r="C31" s="3"/>
      <c r="D31" s="106"/>
      <c r="E31" s="3"/>
      <c r="F31" s="3"/>
      <c r="G31" s="3"/>
    </row>
    <row r="32" spans="1:12" ht="21.75" customHeight="1" x14ac:dyDescent="0.25">
      <c r="A32" s="106" t="s">
        <v>32</v>
      </c>
      <c r="B32" s="94"/>
      <c r="C32" s="3" t="s">
        <v>33</v>
      </c>
      <c r="D32" s="443"/>
      <c r="E32" s="443"/>
      <c r="F32" s="443"/>
      <c r="G32" s="443"/>
      <c r="H32" s="443"/>
    </row>
    <row r="33" spans="1:8" ht="7.5" customHeight="1" x14ac:dyDescent="0.25">
      <c r="C33" s="434"/>
      <c r="D33" s="434"/>
      <c r="E33" s="434"/>
      <c r="F33" s="6"/>
      <c r="G33" s="129"/>
    </row>
    <row r="34" spans="1:8" s="97" customFormat="1" ht="45" customHeight="1" x14ac:dyDescent="0.25">
      <c r="A34" s="444" t="s">
        <v>328</v>
      </c>
      <c r="B34" s="444"/>
      <c r="C34" s="444"/>
      <c r="D34" s="444"/>
      <c r="E34" s="444"/>
      <c r="F34" s="444"/>
      <c r="G34" s="444"/>
      <c r="H34" s="444"/>
    </row>
    <row r="35" spans="1:8" ht="5.25" customHeight="1" x14ac:dyDescent="0.25">
      <c r="A35" s="130"/>
      <c r="B35" s="130"/>
      <c r="C35" s="130"/>
      <c r="D35" s="130"/>
      <c r="E35" s="130"/>
      <c r="F35" s="130"/>
      <c r="G35" s="130"/>
      <c r="H35" s="130"/>
    </row>
    <row r="36" spans="1:8" s="1" customFormat="1" x14ac:dyDescent="0.25">
      <c r="A36" s="98" t="s">
        <v>18</v>
      </c>
      <c r="B36" s="91"/>
      <c r="C36" s="20"/>
      <c r="D36" s="20"/>
      <c r="E36" s="10"/>
      <c r="F36" s="12"/>
      <c r="G36" s="20"/>
      <c r="H36" s="10"/>
    </row>
    <row r="37" spans="1:8" s="76" customFormat="1" x14ac:dyDescent="0.25">
      <c r="A37" s="110" t="s">
        <v>105</v>
      </c>
      <c r="B37" s="111"/>
      <c r="C37" s="77"/>
      <c r="D37" s="77"/>
      <c r="E37" s="77"/>
      <c r="F37" s="112"/>
      <c r="G37" s="113"/>
      <c r="H37" s="90"/>
    </row>
    <row r="38" spans="1:8" s="93" customFormat="1" ht="33" customHeight="1" x14ac:dyDescent="0.25">
      <c r="A38" s="168" t="s">
        <v>21</v>
      </c>
      <c r="B38" s="445" t="s">
        <v>152</v>
      </c>
      <c r="C38" s="445"/>
      <c r="D38" s="445"/>
      <c r="E38" s="445"/>
      <c r="F38" s="445"/>
      <c r="G38" s="445"/>
      <c r="H38" s="445"/>
    </row>
    <row r="39" spans="1:8" ht="6.75" customHeight="1" x14ac:dyDescent="0.25">
      <c r="E39" s="20"/>
      <c r="F39" s="1"/>
      <c r="G39" s="1"/>
      <c r="H39" s="10"/>
    </row>
    <row r="40" spans="1:8" ht="15" customHeight="1" x14ac:dyDescent="0.25">
      <c r="A40" s="442" t="s">
        <v>181</v>
      </c>
      <c r="B40" s="442"/>
      <c r="C40" s="442"/>
      <c r="D40" s="442"/>
      <c r="E40" s="442"/>
      <c r="F40" s="442"/>
      <c r="G40" s="442"/>
      <c r="H40" s="442"/>
    </row>
    <row r="41" spans="1:8" x14ac:dyDescent="0.25">
      <c r="E41" s="20"/>
      <c r="F41" s="1"/>
      <c r="G41" s="1"/>
      <c r="H41" s="10"/>
    </row>
    <row r="42" spans="1:8" x14ac:dyDescent="0.25">
      <c r="H42" s="10"/>
    </row>
    <row r="43" spans="1:8" x14ac:dyDescent="0.25">
      <c r="B43" s="17"/>
    </row>
    <row r="44" spans="1:8" x14ac:dyDescent="0.25">
      <c r="B44" s="17"/>
    </row>
    <row r="46" spans="1:8" ht="15.75" x14ac:dyDescent="0.25">
      <c r="B46" s="35"/>
    </row>
  </sheetData>
  <sheetProtection algorithmName="SHA-512" hashValue="MxF3XmhyOPuiXfyef0akBHJJVAw67RZTBNF+UNyokPXRO2bC54y6wOleZ+cgWc2mkNFhmlmnyfipxo4xL/tpdg==" saltValue="pKbjwqBWqN15ImD0e/3exA==" spinCount="100000" sheet="1" selectLockedCells="1"/>
  <mergeCells count="15">
    <mergeCell ref="A26:H26"/>
    <mergeCell ref="A27:H27"/>
    <mergeCell ref="D29:G29"/>
    <mergeCell ref="D30:F30"/>
    <mergeCell ref="A40:H40"/>
    <mergeCell ref="D32:H32"/>
    <mergeCell ref="C33:E33"/>
    <mergeCell ref="A34:H34"/>
    <mergeCell ref="B38:H38"/>
    <mergeCell ref="A5:H5"/>
    <mergeCell ref="A1:H1"/>
    <mergeCell ref="A2:H2"/>
    <mergeCell ref="A3:H3"/>
    <mergeCell ref="A4:D4"/>
    <mergeCell ref="E4:H4"/>
  </mergeCells>
  <printOptions horizontalCentered="1"/>
  <pageMargins left="0.62992125984251968" right="0.62992125984251968" top="0" bottom="0.74803149606299213" header="0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6</xdr:col>
                    <xdr:colOff>657225</xdr:colOff>
                    <xdr:row>29</xdr:row>
                    <xdr:rowOff>38100</xdr:rowOff>
                  </from>
                  <to>
                    <xdr:col>7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7</xdr:col>
                    <xdr:colOff>857250</xdr:colOff>
                    <xdr:row>29</xdr:row>
                    <xdr:rowOff>38100</xdr:rowOff>
                  </from>
                  <to>
                    <xdr:col>7</xdr:col>
                    <xdr:colOff>1076325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showRuler="0" view="pageLayout" topLeftCell="A7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3.5703125" style="5" customWidth="1"/>
    <col min="2" max="2" width="51" style="4" customWidth="1"/>
    <col min="3" max="3" width="8.5703125" style="5" customWidth="1"/>
    <col min="4" max="4" width="6.5703125" style="5" customWidth="1"/>
    <col min="5" max="5" width="11" style="5" customWidth="1"/>
    <col min="6" max="6" width="1.140625" customWidth="1"/>
    <col min="7" max="7" width="12.85546875" customWidth="1"/>
    <col min="8" max="8" width="14.140625" style="7" customWidth="1"/>
    <col min="9" max="9" width="11.140625" customWidth="1"/>
    <col min="10" max="10" width="11.28515625" customWidth="1"/>
    <col min="11" max="11" width="21.5703125" customWidth="1"/>
  </cols>
  <sheetData>
    <row r="1" spans="1:13" s="2" customFormat="1" ht="39.7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13" s="2" customFormat="1" ht="12.75" customHeight="1" x14ac:dyDescent="0.25">
      <c r="A2" s="434" t="s">
        <v>184</v>
      </c>
      <c r="B2" s="434"/>
      <c r="C2" s="434"/>
      <c r="D2" s="434"/>
      <c r="E2" s="434"/>
      <c r="F2" s="434"/>
      <c r="G2" s="434"/>
      <c r="H2" s="434"/>
    </row>
    <row r="3" spans="1:13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13" s="2" customFormat="1" ht="29.25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13" s="9" customFormat="1" ht="3.7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13" s="2" customFormat="1" ht="29.25" customHeight="1" x14ac:dyDescent="0.25">
      <c r="A6" s="37" t="s">
        <v>14</v>
      </c>
      <c r="B6" s="32" t="s">
        <v>1</v>
      </c>
      <c r="C6" s="37" t="s">
        <v>2</v>
      </c>
      <c r="D6" s="33" t="s">
        <v>19</v>
      </c>
      <c r="E6" s="34" t="s">
        <v>20</v>
      </c>
      <c r="F6" s="68"/>
      <c r="G6" s="27" t="s">
        <v>22</v>
      </c>
      <c r="H6" s="21" t="s">
        <v>20</v>
      </c>
    </row>
    <row r="7" spans="1:13" s="78" customFormat="1" ht="23.25" customHeight="1" x14ac:dyDescent="0.25">
      <c r="A7" s="80" t="str">
        <f>'ProductCode$'!B85</f>
        <v>STSS200</v>
      </c>
      <c r="B7" s="100" t="str">
        <f>VLOOKUP(A7,'ProductCode$'!B2:D193,3,FALSE)</f>
        <v>Tissues 200 pk</v>
      </c>
      <c r="C7" s="103">
        <f>VLOOKUP(A7,'ProductCode$'!B2:U193,4,FALSE)</f>
        <v>2</v>
      </c>
      <c r="D7" s="36">
        <v>1</v>
      </c>
      <c r="E7" s="73">
        <f t="shared" ref="E7:E23" si="0">C7*D7</f>
        <v>2</v>
      </c>
      <c r="F7" s="74"/>
      <c r="G7" s="114"/>
      <c r="H7" s="75">
        <f t="shared" ref="H7:H23" si="1">G7*C7</f>
        <v>0</v>
      </c>
      <c r="I7" s="76"/>
      <c r="J7" s="76"/>
      <c r="K7" s="76"/>
      <c r="L7" s="101"/>
      <c r="M7" s="76"/>
    </row>
    <row r="8" spans="1:13" s="78" customFormat="1" ht="23.25" customHeight="1" x14ac:dyDescent="0.25">
      <c r="A8" s="80" t="str">
        <f>'ProductCode$'!B32</f>
        <v>SBSA4SKT40</v>
      </c>
      <c r="B8" s="100" t="str">
        <f>VLOOKUP(A8,'ProductCode$'!B2:D193,3,FALSE)</f>
        <v>A3 sketch book (40 page) - Premium</v>
      </c>
      <c r="C8" s="103">
        <f>VLOOKUP(A8,'ProductCode$'!B2:U193,4,FALSE)</f>
        <v>3.8</v>
      </c>
      <c r="D8" s="36">
        <v>1</v>
      </c>
      <c r="E8" s="73">
        <f t="shared" si="0"/>
        <v>3.8</v>
      </c>
      <c r="F8" s="74"/>
      <c r="G8" s="114"/>
      <c r="H8" s="75">
        <f t="shared" si="1"/>
        <v>0</v>
      </c>
      <c r="I8" s="76"/>
      <c r="J8" s="76"/>
      <c r="K8" s="76"/>
      <c r="L8" s="101"/>
      <c r="M8" s="76"/>
    </row>
    <row r="9" spans="1:13" s="78" customFormat="1" ht="23.25" customHeight="1" x14ac:dyDescent="0.25">
      <c r="A9" s="80" t="str">
        <f>'ProductCode$'!B44</f>
        <v>SPCLCLR24</v>
      </c>
      <c r="B9" s="100" t="str">
        <f>VLOOKUP(A9,'ProductCode$'!B2:D193,3,FALSE)</f>
        <v>Coloured Pencils (Pack 24) Staedtler Noris brand</v>
      </c>
      <c r="C9" s="103">
        <f>VLOOKUP(A9,'ProductCode$'!B2:U193,4,FALSE)</f>
        <v>8.5</v>
      </c>
      <c r="D9" s="36">
        <v>2</v>
      </c>
      <c r="E9" s="73">
        <f t="shared" si="0"/>
        <v>17</v>
      </c>
      <c r="F9" s="74"/>
      <c r="G9" s="114"/>
      <c r="H9" s="75">
        <f t="shared" si="1"/>
        <v>0</v>
      </c>
      <c r="I9" s="76"/>
      <c r="J9" s="76"/>
      <c r="K9" s="76"/>
      <c r="L9" s="101"/>
      <c r="M9" s="76"/>
    </row>
    <row r="10" spans="1:13" s="78" customFormat="1" ht="23.25" customHeight="1" x14ac:dyDescent="0.25">
      <c r="A10" s="80" t="str">
        <f>'ProductCode$'!B67</f>
        <v>SESRRSP</v>
      </c>
      <c r="B10" s="100" t="str">
        <f>VLOOKUP(A10,'ProductCode$'!B2:D193,3,FALSE)</f>
        <v>Eraser Staedtler Rasoplast Combi</v>
      </c>
      <c r="C10" s="103">
        <f>VLOOKUP(A10,'ProductCode$'!B2:U193,4,FALSE)</f>
        <v>1.8</v>
      </c>
      <c r="D10" s="36">
        <v>6</v>
      </c>
      <c r="E10" s="73">
        <f t="shared" si="0"/>
        <v>10.8</v>
      </c>
      <c r="F10" s="74"/>
      <c r="G10" s="114"/>
      <c r="H10" s="75">
        <f t="shared" si="1"/>
        <v>0</v>
      </c>
      <c r="I10" s="76"/>
      <c r="J10" s="76"/>
      <c r="K10" s="76"/>
      <c r="L10" s="101"/>
      <c r="M10" s="76"/>
    </row>
    <row r="11" spans="1:13" s="78" customFormat="1" ht="23.25" customHeight="1" x14ac:dyDescent="0.25">
      <c r="A11" s="80" t="str">
        <f>'ProductCode$'!B47</f>
        <v>SPCLTRGHB</v>
      </c>
      <c r="B11" s="100" t="str">
        <f>VLOOKUP(A11,'ProductCode$'!B2:D193,3,FALSE)</f>
        <v>Triangular HB Lead Pencils (Faber-Castell brand)</v>
      </c>
      <c r="C11" s="103">
        <f>VLOOKUP(A11,'ProductCode$'!B2:U193,4,FALSE)</f>
        <v>0.8</v>
      </c>
      <c r="D11" s="36">
        <v>18</v>
      </c>
      <c r="E11" s="73">
        <f t="shared" si="0"/>
        <v>14.4</v>
      </c>
      <c r="F11" s="74"/>
      <c r="G11" s="114"/>
      <c r="H11" s="75">
        <f t="shared" si="1"/>
        <v>0</v>
      </c>
      <c r="I11" s="76"/>
      <c r="J11" s="76"/>
      <c r="K11" s="76"/>
      <c r="L11" s="101"/>
      <c r="M11" s="76"/>
    </row>
    <row r="12" spans="1:13" s="78" customFormat="1" ht="23.25" customHeight="1" x14ac:dyDescent="0.25">
      <c r="A12" s="80" t="str">
        <f>'ProductCode$'!B70</f>
        <v>SGLUBSTK35</v>
      </c>
      <c r="B12" s="100" t="str">
        <f>VLOOKUP(A12,'ProductCode$'!B2:D193,3,FALSE)</f>
        <v>Glue Stick BOSTIK BLU 35gm</v>
      </c>
      <c r="C12" s="103">
        <f>VLOOKUP(A12,'ProductCode$'!B2:U193,4,FALSE)</f>
        <v>2</v>
      </c>
      <c r="D12" s="36">
        <v>6</v>
      </c>
      <c r="E12" s="73">
        <f t="shared" si="0"/>
        <v>12</v>
      </c>
      <c r="F12" s="74"/>
      <c r="G12" s="114"/>
      <c r="H12" s="75">
        <f t="shared" si="1"/>
        <v>0</v>
      </c>
      <c r="I12" s="76"/>
      <c r="J12" s="76"/>
      <c r="K12" s="76"/>
      <c r="L12" s="101"/>
      <c r="M12" s="76"/>
    </row>
    <row r="13" spans="1:13" s="78" customFormat="1" ht="23.25" customHeight="1" x14ac:dyDescent="0.25">
      <c r="A13" s="80" t="str">
        <f>'ProductCode$'!B71</f>
        <v>SGLUPVA250</v>
      </c>
      <c r="B13" s="100" t="str">
        <f>VLOOKUP(A13,'ProductCode$'!B2:D193,3,FALSE)</f>
        <v>Glue Kids PVA 250ml</v>
      </c>
      <c r="C13" s="103">
        <f>VLOOKUP(A13,'ProductCode$'!B2:U193,4,FALSE)</f>
        <v>5.5</v>
      </c>
      <c r="D13" s="36">
        <v>2</v>
      </c>
      <c r="E13" s="73">
        <f t="shared" si="0"/>
        <v>11</v>
      </c>
      <c r="F13" s="74"/>
      <c r="G13" s="114"/>
      <c r="H13" s="75">
        <f t="shared" si="1"/>
        <v>0</v>
      </c>
      <c r="I13" s="76"/>
      <c r="J13" s="76"/>
      <c r="K13" s="76"/>
      <c r="L13" s="101"/>
      <c r="M13" s="76"/>
    </row>
    <row r="14" spans="1:13" s="78" customFormat="1" ht="23.25" customHeight="1" x14ac:dyDescent="0.25">
      <c r="A14" s="80" t="str">
        <f>'ProductCode$'!B45</f>
        <v>SOILP12</v>
      </c>
      <c r="B14" s="100" t="str">
        <f>VLOOKUP(A14,'ProductCode$'!B2:D193,3,FALSE)</f>
        <v>Oil Pastels Micador Lge 12 pack</v>
      </c>
      <c r="C14" s="103">
        <f>VLOOKUP(A14,'ProductCode$'!B2:U193,4,FALSE)</f>
        <v>6.5</v>
      </c>
      <c r="D14" s="36">
        <v>1</v>
      </c>
      <c r="E14" s="73">
        <f t="shared" si="0"/>
        <v>6.5</v>
      </c>
      <c r="F14" s="74"/>
      <c r="G14" s="114"/>
      <c r="H14" s="75">
        <f t="shared" si="1"/>
        <v>0</v>
      </c>
      <c r="I14" s="76"/>
      <c r="J14" s="76"/>
      <c r="K14" s="76"/>
      <c r="L14" s="101"/>
      <c r="M14" s="76"/>
    </row>
    <row r="15" spans="1:13" s="78" customFormat="1" ht="23.25" customHeight="1" x14ac:dyDescent="0.25">
      <c r="A15" s="80" t="str">
        <f>'ProductCode$'!B76</f>
        <v>SRULP15</v>
      </c>
      <c r="B15" s="100" t="str">
        <f>VLOOKUP(A15,'ProductCode$'!B2:D193,3,FALSE)</f>
        <v>Plastic Ruler 15cm - clear</v>
      </c>
      <c r="C15" s="103">
        <f>VLOOKUP(A15,'ProductCode$'!B2:U193,4,FALSE)</f>
        <v>0.6</v>
      </c>
      <c r="D15" s="36">
        <v>1</v>
      </c>
      <c r="E15" s="73">
        <f t="shared" si="0"/>
        <v>0.6</v>
      </c>
      <c r="F15" s="74"/>
      <c r="G15" s="114"/>
      <c r="H15" s="75">
        <f t="shared" si="1"/>
        <v>0</v>
      </c>
      <c r="I15" s="76"/>
      <c r="J15" s="76"/>
      <c r="K15" s="76"/>
      <c r="L15" s="101"/>
      <c r="M15" s="76"/>
    </row>
    <row r="16" spans="1:13" s="78" customFormat="1" ht="23.25" customHeight="1" x14ac:dyDescent="0.25">
      <c r="A16" s="80" t="str">
        <f>'ProductCode$'!B78</f>
        <v>MSCRSJNR</v>
      </c>
      <c r="B16" s="100" t="str">
        <f>VLOOKUP(A16,'ProductCode$'!B2:D193,3,FALSE)</f>
        <v>Scissors (Blunt end)</v>
      </c>
      <c r="C16" s="103">
        <f>VLOOKUP(A16,'ProductCode$'!B2:U193,4,FALSE)</f>
        <v>2.2999999999999998</v>
      </c>
      <c r="D16" s="36">
        <v>1</v>
      </c>
      <c r="E16" s="73">
        <f t="shared" si="0"/>
        <v>2.2999999999999998</v>
      </c>
      <c r="F16" s="74"/>
      <c r="G16" s="114"/>
      <c r="H16" s="75">
        <f t="shared" si="1"/>
        <v>0</v>
      </c>
      <c r="I16" s="76"/>
      <c r="J16" s="76"/>
      <c r="K16" s="76"/>
      <c r="L16" s="101"/>
      <c r="M16" s="76"/>
    </row>
    <row r="17" spans="1:13" s="78" customFormat="1" ht="23.25" customHeight="1" x14ac:dyDescent="0.25">
      <c r="A17" s="80" t="str">
        <f>'ProductCode$'!B13</f>
        <v>SBEA4EXYR148</v>
      </c>
      <c r="B17" s="100" t="str">
        <f>VLOOKUP(A17,'ProductCode$'!B2:D193,3,FALSE)</f>
        <v>Year 1 Ruled Exercise Book 48 page - MUST BE A4</v>
      </c>
      <c r="C17" s="103">
        <f>VLOOKUP(A17,'ProductCode$'!B2:U193,4,FALSE)</f>
        <v>0.8</v>
      </c>
      <c r="D17" s="36">
        <v>11</v>
      </c>
      <c r="E17" s="73">
        <f t="shared" ref="E17" si="2">C17*D17</f>
        <v>8.8000000000000007</v>
      </c>
      <c r="F17" s="74"/>
      <c r="G17" s="114"/>
      <c r="H17" s="75">
        <f t="shared" si="1"/>
        <v>0</v>
      </c>
      <c r="I17" s="76"/>
      <c r="J17" s="76"/>
      <c r="K17" s="76"/>
      <c r="L17" s="101"/>
      <c r="M17" s="76"/>
    </row>
    <row r="18" spans="1:13" s="78" customFormat="1" ht="23.25" customHeight="1" x14ac:dyDescent="0.25">
      <c r="A18" s="36" t="str">
        <f>'ProductCode$'!B14</f>
        <v>SBEYR1BOT48</v>
      </c>
      <c r="B18" s="100" t="str">
        <f>VLOOKUP(A18,'ProductCode$'!B2:D193,3,FALSE)</f>
        <v>Year 1 Ruled Botany Book 48 page - A4 SIZE</v>
      </c>
      <c r="C18" s="103">
        <f>VLOOKUP(A18,'ProductCode$'!B2:U193,4,FALSE)</f>
        <v>1.35</v>
      </c>
      <c r="D18" s="36">
        <v>2</v>
      </c>
      <c r="E18" s="73">
        <f t="shared" si="0"/>
        <v>2.7</v>
      </c>
      <c r="F18" s="74"/>
      <c r="G18" s="114"/>
      <c r="H18" s="75">
        <f t="shared" si="1"/>
        <v>0</v>
      </c>
      <c r="I18" s="76"/>
      <c r="J18" s="76"/>
      <c r="K18" s="76"/>
      <c r="L18" s="101"/>
      <c r="M18" s="76"/>
    </row>
    <row r="19" spans="1:13" s="78" customFormat="1" ht="23.25" customHeight="1" x14ac:dyDescent="0.25">
      <c r="A19" s="36" t="str">
        <f>'ProductCode$'!B40</f>
        <v>SBCA4BKCV</v>
      </c>
      <c r="B19" s="100" t="s">
        <v>116</v>
      </c>
      <c r="C19" s="103">
        <f>VLOOKUP(A19,'ProductCode$'!B2:U193,4,FALSE)</f>
        <v>1.3</v>
      </c>
      <c r="D19" s="36">
        <v>13</v>
      </c>
      <c r="E19" s="73">
        <f t="shared" si="0"/>
        <v>16.900000000000002</v>
      </c>
      <c r="F19" s="74"/>
      <c r="G19" s="114"/>
      <c r="H19" s="75">
        <f t="shared" si="1"/>
        <v>0</v>
      </c>
      <c r="I19" s="76"/>
      <c r="J19" s="76"/>
      <c r="K19" s="76"/>
      <c r="L19" s="101"/>
      <c r="M19" s="76"/>
    </row>
    <row r="20" spans="1:13" s="78" customFormat="1" ht="23.25" customHeight="1" x14ac:dyDescent="0.25">
      <c r="A20" s="36" t="str">
        <f>'ProductCode$'!B8</f>
        <v>SCLBYA3</v>
      </c>
      <c r="B20" s="172" t="s">
        <v>143</v>
      </c>
      <c r="C20" s="103">
        <f>VLOOKUP(A20,'ProductCode$'!B2:U193,4,FALSE)</f>
        <v>5.5</v>
      </c>
      <c r="D20" s="36">
        <v>1</v>
      </c>
      <c r="E20" s="73">
        <f t="shared" si="0"/>
        <v>5.5</v>
      </c>
      <c r="F20" s="74"/>
      <c r="G20" s="114"/>
      <c r="H20" s="75">
        <f t="shared" si="1"/>
        <v>0</v>
      </c>
      <c r="I20" s="76"/>
      <c r="J20" s="76"/>
      <c r="K20" s="76"/>
      <c r="L20" s="101"/>
      <c r="M20" s="76"/>
    </row>
    <row r="21" spans="1:13" s="78" customFormat="1" ht="23.25" customHeight="1" x14ac:dyDescent="0.25">
      <c r="A21" s="36" t="str">
        <f>'ProductCode$'!B82</f>
        <v>SSHPR2HR</v>
      </c>
      <c r="B21" s="100" t="str">
        <f>VLOOKUP(A21,'ProductCode$'!B2:D193,3,FALSE)</f>
        <v>Sharpener Double Hole Tub - Staedtler</v>
      </c>
      <c r="C21" s="103">
        <f>VLOOKUP(A21,'ProductCode$'!B2:U193,4,FALSE)</f>
        <v>6.6</v>
      </c>
      <c r="D21" s="36">
        <v>2</v>
      </c>
      <c r="E21" s="73">
        <f t="shared" si="0"/>
        <v>13.2</v>
      </c>
      <c r="F21" s="74"/>
      <c r="G21" s="114"/>
      <c r="H21" s="75">
        <f t="shared" si="1"/>
        <v>0</v>
      </c>
      <c r="I21" s="76"/>
      <c r="J21" s="76"/>
      <c r="K21" s="76"/>
      <c r="L21" s="101"/>
      <c r="M21" s="76"/>
    </row>
    <row r="22" spans="1:13" s="78" customFormat="1" ht="23.25" customHeight="1" x14ac:dyDescent="0.25">
      <c r="A22" s="36" t="str">
        <f>'ProductCode$'!B108</f>
        <v>SZIPLG</v>
      </c>
      <c r="B22" s="100" t="str">
        <f>VLOOKUP(A22,'ProductCode$'!B2:D193,3,FALSE)</f>
        <v>Hercules Medium Ziplock Bag 15 pack</v>
      </c>
      <c r="C22" s="103">
        <f>VLOOKUP(A22,'ProductCode$'!B2:U193,4,FALSE)</f>
        <v>3.5</v>
      </c>
      <c r="D22" s="36">
        <v>1</v>
      </c>
      <c r="E22" s="73">
        <f t="shared" si="0"/>
        <v>3.5</v>
      </c>
      <c r="F22" s="74"/>
      <c r="G22" s="400"/>
      <c r="H22" s="75">
        <f t="shared" si="1"/>
        <v>0</v>
      </c>
      <c r="I22" s="76"/>
      <c r="J22" s="76"/>
      <c r="K22" s="76"/>
      <c r="L22" s="101"/>
      <c r="M22" s="76"/>
    </row>
    <row r="23" spans="1:13" s="78" customFormat="1" ht="23.25" customHeight="1" x14ac:dyDescent="0.25">
      <c r="A23" s="80" t="str">
        <f>'ProductCode$'!B39</f>
        <v>SCPAPA4</v>
      </c>
      <c r="B23" s="100" t="str">
        <f>VLOOKUP(A23,'ProductCode$'!B2:D193,3,FALSE)</f>
        <v>Ream A4 Paper</v>
      </c>
      <c r="C23" s="103">
        <f>VLOOKUP(A23,'ProductCode$'!B2:U193,4,FALSE)</f>
        <v>6.6</v>
      </c>
      <c r="D23" s="36">
        <v>1</v>
      </c>
      <c r="E23" s="73">
        <f t="shared" si="0"/>
        <v>6.6</v>
      </c>
      <c r="F23" s="74"/>
      <c r="G23" s="114"/>
      <c r="H23" s="75">
        <f t="shared" si="1"/>
        <v>0</v>
      </c>
      <c r="I23" s="76"/>
      <c r="J23" s="76"/>
      <c r="K23" s="76"/>
      <c r="L23" s="101"/>
      <c r="M23" s="76"/>
    </row>
    <row r="24" spans="1:13" ht="7.5" customHeight="1" x14ac:dyDescent="0.25">
      <c r="A24" s="23"/>
      <c r="B24" s="38"/>
      <c r="C24" s="39"/>
      <c r="D24" s="40"/>
      <c r="E24" s="45"/>
      <c r="F24" s="19"/>
      <c r="G24" s="28"/>
      <c r="H24" s="22"/>
    </row>
    <row r="25" spans="1:13" ht="23.25" customHeight="1" x14ac:dyDescent="0.25">
      <c r="A25" s="23"/>
      <c r="B25" s="38"/>
      <c r="C25" s="414" t="s">
        <v>331</v>
      </c>
      <c r="D25" s="415"/>
      <c r="E25" s="416">
        <f>SUM(E7:E24)</f>
        <v>137.6</v>
      </c>
      <c r="F25" s="417"/>
      <c r="G25" s="418" t="s">
        <v>24</v>
      </c>
      <c r="H25" s="419">
        <f>SUM(H7:H24)</f>
        <v>0</v>
      </c>
    </row>
    <row r="26" spans="1:13" s="2" customFormat="1" ht="5.25" customHeight="1" x14ac:dyDescent="0.25">
      <c r="A26" s="23"/>
      <c r="B26" s="38"/>
      <c r="C26" s="39"/>
      <c r="D26" s="40"/>
      <c r="E26" s="41"/>
      <c r="F26" s="14"/>
      <c r="G26" s="28"/>
      <c r="H26" s="22"/>
      <c r="J26"/>
      <c r="K26"/>
      <c r="L26"/>
      <c r="M26"/>
    </row>
    <row r="27" spans="1:13" ht="5.25" customHeight="1" x14ac:dyDescent="0.25">
      <c r="A27" s="25"/>
      <c r="B27" s="42"/>
      <c r="C27" s="59"/>
      <c r="D27" s="43"/>
      <c r="E27" s="24"/>
      <c r="F27" s="65"/>
      <c r="G27" s="29"/>
      <c r="H27" s="24"/>
      <c r="I27" s="1"/>
      <c r="J27" s="2"/>
      <c r="K27" s="2"/>
      <c r="L27" s="2"/>
      <c r="M27" s="2"/>
    </row>
    <row r="28" spans="1:13" ht="15" customHeight="1" x14ac:dyDescent="0.25">
      <c r="A28" s="453" t="s">
        <v>106</v>
      </c>
      <c r="B28" s="454"/>
      <c r="C28" s="454"/>
      <c r="D28" s="454"/>
      <c r="E28" s="455"/>
      <c r="F28" s="65"/>
      <c r="G28" s="29"/>
      <c r="H28" s="24"/>
      <c r="I28" s="1"/>
      <c r="J28" s="2"/>
      <c r="K28" s="2"/>
      <c r="L28" s="2"/>
      <c r="M28" s="2"/>
    </row>
    <row r="29" spans="1:13" s="78" customFormat="1" ht="23.25" customHeight="1" x14ac:dyDescent="0.25">
      <c r="A29" s="279" t="str">
        <f>'ProductCode$'!B100</f>
        <v>SLBGSCT</v>
      </c>
      <c r="B29" s="100" t="str">
        <f>VLOOKUP(A29,'ProductCode$'!B2:D193,3,FALSE)</f>
        <v>SCOTS PGC Library Bag</v>
      </c>
      <c r="C29" s="103">
        <f>VLOOKUP(A29,'ProductCode$'!B2:U193,4,FALSE)</f>
        <v>18.5</v>
      </c>
      <c r="D29" s="36">
        <v>1</v>
      </c>
      <c r="E29" s="73">
        <f>C29*D29</f>
        <v>18.5</v>
      </c>
      <c r="F29" s="74"/>
      <c r="G29" s="114"/>
      <c r="H29" s="75">
        <f>G29*C29</f>
        <v>0</v>
      </c>
      <c r="I29" s="76"/>
      <c r="J29" s="76"/>
      <c r="K29" s="76"/>
      <c r="L29" s="101"/>
      <c r="M29" s="76"/>
    </row>
    <row r="30" spans="1:13" s="78" customFormat="1" ht="23.25" customHeight="1" x14ac:dyDescent="0.25">
      <c r="A30" s="36" t="str">
        <f>'ProductCode$'!B95</f>
        <v>SHDPH</v>
      </c>
      <c r="B30" s="100" t="str">
        <f>VLOOKUP(A30,'ProductCode$'!B2:D193,3,FALSE)</f>
        <v xml:space="preserve">Headphones (not earphones) </v>
      </c>
      <c r="C30" s="103">
        <f>VLOOKUP(A30,'ProductCode$'!B13:U204,4,FALSE)</f>
        <v>11.7</v>
      </c>
      <c r="D30" s="36">
        <v>1</v>
      </c>
      <c r="E30" s="73">
        <f t="shared" ref="E30:E31" si="3">C30*D30</f>
        <v>11.7</v>
      </c>
      <c r="F30" s="74"/>
      <c r="G30" s="114"/>
      <c r="H30" s="75">
        <f t="shared" ref="H30:H31" si="4">G30*C30</f>
        <v>0</v>
      </c>
      <c r="I30" s="76"/>
      <c r="J30" s="76"/>
      <c r="K30" s="76"/>
      <c r="L30" s="101"/>
      <c r="M30" s="76"/>
    </row>
    <row r="31" spans="1:13" s="78" customFormat="1" ht="23.25" customHeight="1" x14ac:dyDescent="0.25">
      <c r="A31" s="36" t="str">
        <f>'ProductCode$'!B97</f>
        <v>SBD01</v>
      </c>
      <c r="B31" s="100" t="str">
        <f>VLOOKUP(A31,'ProductCode$'!B2:D193,3,FALSE)</f>
        <v>Drawstring Bag (for headphones)</v>
      </c>
      <c r="C31" s="103">
        <f>VLOOKUP(A31,'ProductCode$'!B13:U204,4,FALSE)</f>
        <v>5.2</v>
      </c>
      <c r="D31" s="36">
        <v>1</v>
      </c>
      <c r="E31" s="73">
        <f t="shared" si="3"/>
        <v>5.2</v>
      </c>
      <c r="F31" s="74"/>
      <c r="G31" s="114"/>
      <c r="H31" s="75">
        <f t="shared" si="4"/>
        <v>0</v>
      </c>
      <c r="I31" s="76"/>
      <c r="J31" s="76"/>
      <c r="K31" s="76"/>
      <c r="L31" s="101"/>
      <c r="M31" s="76"/>
    </row>
    <row r="32" spans="1:13" ht="4.5" customHeight="1" x14ac:dyDescent="0.25">
      <c r="A32" s="403"/>
      <c r="B32" s="404"/>
      <c r="C32" s="43"/>
      <c r="D32" s="43"/>
      <c r="E32" s="24"/>
      <c r="F32" s="65"/>
      <c r="G32" s="29"/>
      <c r="H32" s="81"/>
      <c r="J32" s="2"/>
      <c r="K32" s="2"/>
      <c r="L32" s="2"/>
      <c r="M32" s="2"/>
    </row>
    <row r="33" spans="1:13" ht="23.25" customHeight="1" x14ac:dyDescent="0.25">
      <c r="A33" s="456" t="s">
        <v>27</v>
      </c>
      <c r="B33" s="457"/>
      <c r="C33" s="457"/>
      <c r="D33" s="457"/>
      <c r="E33" s="458"/>
      <c r="F33" s="406"/>
      <c r="G33" s="407" t="s">
        <v>24</v>
      </c>
      <c r="H33" s="408">
        <f>SUM(H29:H32)</f>
        <v>0</v>
      </c>
    </row>
    <row r="34" spans="1:13" s="141" customFormat="1" ht="7.5" customHeight="1" x14ac:dyDescent="0.25">
      <c r="A34" s="446"/>
      <c r="B34" s="447"/>
      <c r="C34" s="447"/>
      <c r="D34" s="447"/>
      <c r="E34" s="448"/>
      <c r="F34" s="79"/>
      <c r="G34" s="139"/>
      <c r="H34" s="140"/>
      <c r="J34" s="78"/>
      <c r="K34" s="78"/>
      <c r="L34" s="78"/>
      <c r="M34" s="78"/>
    </row>
    <row r="35" spans="1:13" ht="23.25" customHeight="1" x14ac:dyDescent="0.25">
      <c r="A35" s="450" t="s">
        <v>329</v>
      </c>
      <c r="B35" s="451"/>
      <c r="C35" s="451"/>
      <c r="D35" s="451"/>
      <c r="E35" s="452"/>
      <c r="F35" s="56"/>
      <c r="G35" s="409" t="s">
        <v>24</v>
      </c>
      <c r="H35" s="410">
        <f>SUM(H25, H33)</f>
        <v>0</v>
      </c>
    </row>
    <row r="36" spans="1:13" ht="5.25" customHeight="1" x14ac:dyDescent="0.25">
      <c r="E36" s="7"/>
      <c r="F36" s="6"/>
      <c r="G36" s="5"/>
    </row>
    <row r="37" spans="1:13" s="97" customFormat="1" ht="24" customHeight="1" x14ac:dyDescent="0.25">
      <c r="A37" s="437" t="s">
        <v>332</v>
      </c>
      <c r="B37" s="437"/>
      <c r="C37" s="437"/>
      <c r="D37" s="437"/>
      <c r="E37" s="437"/>
      <c r="F37" s="437"/>
      <c r="G37" s="437"/>
      <c r="H37" s="437"/>
    </row>
    <row r="38" spans="1:13" s="122" customFormat="1" ht="20.25" customHeight="1" x14ac:dyDescent="0.25">
      <c r="A38" s="438" t="s">
        <v>334</v>
      </c>
      <c r="B38" s="439"/>
      <c r="C38" s="439"/>
      <c r="D38" s="439"/>
      <c r="E38" s="439"/>
      <c r="F38" s="439"/>
      <c r="G38" s="439"/>
      <c r="H38" s="440"/>
      <c r="M38" s="124"/>
    </row>
    <row r="39" spans="1:13" ht="12.75" customHeight="1" x14ac:dyDescent="0.25">
      <c r="B39" s="82"/>
      <c r="E39" s="7"/>
      <c r="F39" s="6"/>
      <c r="G39" s="5"/>
    </row>
    <row r="40" spans="1:13" ht="24" customHeight="1" x14ac:dyDescent="0.25">
      <c r="A40" s="107"/>
      <c r="B40" s="94"/>
      <c r="C40" s="107"/>
      <c r="D40" s="441" t="s">
        <v>333</v>
      </c>
      <c r="E40" s="441"/>
      <c r="F40" s="441"/>
      <c r="G40" s="441"/>
      <c r="H40" s="422">
        <f>H35</f>
        <v>0</v>
      </c>
    </row>
    <row r="41" spans="1:13" ht="20.25" customHeight="1" x14ac:dyDescent="0.25">
      <c r="A41" s="115"/>
      <c r="B41" s="204" t="s">
        <v>86</v>
      </c>
      <c r="C41" s="20"/>
      <c r="D41" s="441" t="s">
        <v>150</v>
      </c>
      <c r="E41" s="441"/>
      <c r="F41" s="441"/>
      <c r="G41" s="207" t="s">
        <v>149</v>
      </c>
      <c r="H41" s="207" t="s">
        <v>151</v>
      </c>
    </row>
    <row r="42" spans="1:13" ht="3" customHeight="1" x14ac:dyDescent="0.25">
      <c r="B42" s="82"/>
      <c r="C42" s="3"/>
      <c r="D42" s="3"/>
      <c r="E42" s="3"/>
      <c r="F42" s="3"/>
      <c r="G42" s="3"/>
    </row>
    <row r="43" spans="1:13" ht="26.25" customHeight="1" x14ac:dyDescent="0.25">
      <c r="A43" s="83" t="s">
        <v>32</v>
      </c>
      <c r="B43" s="94"/>
      <c r="C43" s="3" t="s">
        <v>33</v>
      </c>
      <c r="D43" s="443"/>
      <c r="E43" s="443"/>
      <c r="F43" s="443"/>
      <c r="G43" s="443"/>
      <c r="H43" s="443"/>
    </row>
    <row r="44" spans="1:13" ht="8.25" customHeight="1" x14ac:dyDescent="0.25">
      <c r="B44" s="82"/>
      <c r="C44" s="434"/>
      <c r="D44" s="434"/>
      <c r="E44" s="434"/>
      <c r="F44" s="6"/>
      <c r="G44" s="5"/>
    </row>
    <row r="45" spans="1:13" s="97" customFormat="1" ht="43.5" customHeight="1" x14ac:dyDescent="0.25">
      <c r="A45" s="444" t="s">
        <v>328</v>
      </c>
      <c r="B45" s="444"/>
      <c r="C45" s="444"/>
      <c r="D45" s="444"/>
      <c r="E45" s="444"/>
      <c r="F45" s="444"/>
      <c r="G45" s="444"/>
      <c r="H45" s="444"/>
      <c r="I45" s="99"/>
    </row>
    <row r="46" spans="1:13" ht="7.5" customHeight="1" x14ac:dyDescent="0.25">
      <c r="E46" s="20"/>
      <c r="F46" s="1"/>
      <c r="G46" s="1"/>
      <c r="H46" s="10"/>
      <c r="I46" s="1"/>
    </row>
    <row r="47" spans="1:13" s="92" customFormat="1" ht="28.5" customHeight="1" x14ac:dyDescent="0.25">
      <c r="A47" s="167" t="s">
        <v>25</v>
      </c>
      <c r="B47" s="449" t="s">
        <v>118</v>
      </c>
      <c r="C47" s="449"/>
      <c r="D47" s="449"/>
      <c r="E47" s="449"/>
      <c r="F47" s="449"/>
      <c r="G47" s="449"/>
      <c r="H47" s="449"/>
      <c r="I47" s="93"/>
    </row>
    <row r="48" spans="1:13" ht="5.25" customHeight="1" x14ac:dyDescent="0.25">
      <c r="E48" s="20"/>
      <c r="F48" s="1"/>
      <c r="G48" s="1"/>
      <c r="H48" s="10"/>
    </row>
    <row r="49" spans="1:8" ht="16.5" customHeight="1" x14ac:dyDescent="0.25">
      <c r="A49" s="442" t="s">
        <v>181</v>
      </c>
      <c r="B49" s="442"/>
      <c r="C49" s="442"/>
      <c r="D49" s="442"/>
      <c r="E49" s="442"/>
      <c r="F49" s="442"/>
      <c r="G49" s="442"/>
      <c r="H49" s="442"/>
    </row>
    <row r="50" spans="1:8" ht="16.5" customHeight="1" x14ac:dyDescent="0.25">
      <c r="B50" s="17"/>
    </row>
    <row r="51" spans="1:8" ht="16.5" customHeight="1" x14ac:dyDescent="0.25">
      <c r="B51" s="17"/>
    </row>
    <row r="53" spans="1:8" ht="16.5" customHeight="1" x14ac:dyDescent="0.25">
      <c r="B53" s="35"/>
    </row>
  </sheetData>
  <sheetProtection algorithmName="SHA-512" hashValue="5Q+SyvMKsq9WRuw9D8pnVTBQXTqzLMSMxf7KRxAzqkR/8ofsO9Larvke5tlgH1KCnIXnl1XCQEqBBLpZj0728A==" saltValue="dYybK8rVkks9Yj3TWc+2UA==" spinCount="100000" sheet="1" selectLockedCells="1"/>
  <mergeCells count="19">
    <mergeCell ref="A28:E28"/>
    <mergeCell ref="A33:E33"/>
    <mergeCell ref="A5:H5"/>
    <mergeCell ref="A1:H1"/>
    <mergeCell ref="A2:H2"/>
    <mergeCell ref="A3:H3"/>
    <mergeCell ref="A4:D4"/>
    <mergeCell ref="E4:H4"/>
    <mergeCell ref="D43:H43"/>
    <mergeCell ref="D40:G40"/>
    <mergeCell ref="A34:E34"/>
    <mergeCell ref="A49:H49"/>
    <mergeCell ref="B47:H47"/>
    <mergeCell ref="A35:E35"/>
    <mergeCell ref="C44:E44"/>
    <mergeCell ref="A45:H45"/>
    <mergeCell ref="A38:H38"/>
    <mergeCell ref="D41:F41"/>
    <mergeCell ref="A37:H37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6</xdr:col>
                    <xdr:colOff>704850</xdr:colOff>
                    <xdr:row>40</xdr:row>
                    <xdr:rowOff>57150</xdr:rowOff>
                  </from>
                  <to>
                    <xdr:col>6</xdr:col>
                    <xdr:colOff>895350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7</xdr:col>
                    <xdr:colOff>771525</xdr:colOff>
                    <xdr:row>40</xdr:row>
                    <xdr:rowOff>38100</xdr:rowOff>
                  </from>
                  <to>
                    <xdr:col>8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4.42578125" style="5" customWidth="1"/>
    <col min="2" max="2" width="47.28515625" style="4" customWidth="1"/>
    <col min="3" max="3" width="12.7109375" style="5" customWidth="1"/>
    <col min="4" max="4" width="9.5703125" style="5" customWidth="1"/>
    <col min="5" max="5" width="12.7109375" style="5" customWidth="1"/>
    <col min="6" max="6" width="1.42578125" customWidth="1"/>
    <col min="7" max="7" width="12.42578125" customWidth="1"/>
    <col min="8" max="8" width="13.85546875" style="7" customWidth="1"/>
    <col min="9" max="9" width="11.140625" customWidth="1"/>
    <col min="10" max="10" width="11.28515625" customWidth="1"/>
    <col min="11" max="11" width="12.42578125" customWidth="1"/>
    <col min="12" max="12" width="30.42578125" customWidth="1"/>
  </cols>
  <sheetData>
    <row r="1" spans="1:15" s="2" customFormat="1" ht="31.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15" s="2" customFormat="1" ht="12.75" customHeight="1" x14ac:dyDescent="0.25">
      <c r="A2" s="434" t="s">
        <v>185</v>
      </c>
      <c r="B2" s="434"/>
      <c r="C2" s="434"/>
      <c r="D2" s="434"/>
      <c r="E2" s="434"/>
      <c r="F2" s="434"/>
      <c r="G2" s="434"/>
      <c r="H2" s="434"/>
    </row>
    <row r="3" spans="1:15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15" s="2" customFormat="1" ht="27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15" s="9" customFormat="1" ht="3.7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15" s="2" customFormat="1" ht="30" x14ac:dyDescent="0.25">
      <c r="A6" s="37" t="s">
        <v>14</v>
      </c>
      <c r="B6" s="32" t="s">
        <v>1</v>
      </c>
      <c r="C6" s="37" t="s">
        <v>2</v>
      </c>
      <c r="D6" s="33" t="s">
        <v>19</v>
      </c>
      <c r="E6" s="34" t="s">
        <v>20</v>
      </c>
      <c r="F6" s="68"/>
      <c r="G6" s="27" t="s">
        <v>22</v>
      </c>
      <c r="H6" s="21" t="s">
        <v>20</v>
      </c>
      <c r="J6" s="9"/>
      <c r="K6" s="1"/>
      <c r="L6" s="1"/>
      <c r="M6" s="18"/>
      <c r="N6" s="1"/>
      <c r="O6" s="9"/>
    </row>
    <row r="7" spans="1:15" s="78" customFormat="1" ht="23.25" customHeight="1" x14ac:dyDescent="0.25">
      <c r="A7" s="80" t="str">
        <f>'ProductCode$'!B3</f>
        <v>SPCLCSVNYLG</v>
      </c>
      <c r="B7" s="100" t="str">
        <f>VLOOKUP(A7,'ProductCode$'!B2:D193,3,FALSE)</f>
        <v>Large Pencil case</v>
      </c>
      <c r="C7" s="103">
        <f>VLOOKUP(A7,'ProductCode$'!B2:U193,4,FALSE)</f>
        <v>3.2</v>
      </c>
      <c r="D7" s="36">
        <v>1</v>
      </c>
      <c r="E7" s="73">
        <f>C7*D7</f>
        <v>3.2</v>
      </c>
      <c r="F7" s="74"/>
      <c r="G7" s="114"/>
      <c r="H7" s="75">
        <f>G7*C7</f>
        <v>0</v>
      </c>
      <c r="I7" s="76"/>
      <c r="J7" s="76"/>
      <c r="K7" s="76"/>
      <c r="L7" s="76"/>
      <c r="M7" s="101"/>
      <c r="N7" s="76"/>
      <c r="O7" s="76"/>
    </row>
    <row r="8" spans="1:15" s="78" customFormat="1" ht="23.25" customHeight="1" x14ac:dyDescent="0.25">
      <c r="A8" s="80" t="str">
        <f>'ProductCode$'!B85</f>
        <v>STSS200</v>
      </c>
      <c r="B8" s="100" t="str">
        <f>VLOOKUP(A8,'ProductCode$'!B2:D193,3,FALSE)</f>
        <v>Tissues 200 pk</v>
      </c>
      <c r="C8" s="103">
        <f>VLOOKUP(A8,'ProductCode$'!B2:U193,4,FALSE)</f>
        <v>2</v>
      </c>
      <c r="D8" s="36">
        <v>2</v>
      </c>
      <c r="E8" s="73">
        <f t="shared" ref="E8:E23" si="0">C8*D8</f>
        <v>4</v>
      </c>
      <c r="F8" s="74"/>
      <c r="G8" s="114"/>
      <c r="H8" s="75">
        <f t="shared" ref="H8:H23" si="1">G8*C8</f>
        <v>0</v>
      </c>
      <c r="I8" s="76"/>
      <c r="J8" s="76"/>
      <c r="K8" s="76"/>
      <c r="L8" s="76"/>
      <c r="M8" s="101"/>
      <c r="N8" s="76"/>
      <c r="O8" s="76"/>
    </row>
    <row r="9" spans="1:15" s="78" customFormat="1" ht="23.25" customHeight="1" x14ac:dyDescent="0.25">
      <c r="A9" s="80" t="str">
        <f>'ProductCode$'!B2</f>
        <v>SDOCWCLR</v>
      </c>
      <c r="B9" s="100" t="str">
        <f>VLOOKUP(A9,'ProductCode$'!B2:D193,3,FALSE)</f>
        <v>Document wallet (plastic/vinyl top closing)</v>
      </c>
      <c r="C9" s="103">
        <f>VLOOKUP(A9,'ProductCode$'!B2:U193,4,FALSE)</f>
        <v>1.2</v>
      </c>
      <c r="D9" s="36">
        <v>1</v>
      </c>
      <c r="E9" s="73">
        <f t="shared" si="0"/>
        <v>1.2</v>
      </c>
      <c r="F9" s="74"/>
      <c r="G9" s="114"/>
      <c r="H9" s="75">
        <f t="shared" si="1"/>
        <v>0</v>
      </c>
      <c r="I9" s="76"/>
      <c r="J9" s="76"/>
      <c r="K9" s="76"/>
      <c r="L9" s="76"/>
      <c r="M9" s="101"/>
      <c r="N9" s="76"/>
      <c r="O9" s="76"/>
    </row>
    <row r="10" spans="1:15" s="78" customFormat="1" ht="23.25" customHeight="1" x14ac:dyDescent="0.25">
      <c r="A10" s="80" t="str">
        <f>'ProductCode$'!B12</f>
        <v>SBSCR72</v>
      </c>
      <c r="B10" s="100" t="str">
        <f>VLOOKUP(A10,'ProductCode$'!B2:D193,3,FALSE)</f>
        <v>Scrap Book 72 page (blank pages - not lined)</v>
      </c>
      <c r="C10" s="103">
        <f>VLOOKUP(A10,'ProductCode$'!B2:U193,4,FALSE)</f>
        <v>2</v>
      </c>
      <c r="D10" s="36">
        <v>3</v>
      </c>
      <c r="E10" s="73">
        <f t="shared" si="0"/>
        <v>6</v>
      </c>
      <c r="F10" s="74"/>
      <c r="G10" s="114"/>
      <c r="H10" s="75">
        <f t="shared" si="1"/>
        <v>0</v>
      </c>
      <c r="I10" s="76"/>
      <c r="J10" s="76"/>
      <c r="K10" s="76"/>
      <c r="L10" s="76"/>
      <c r="M10" s="101"/>
      <c r="N10" s="76"/>
      <c r="O10" s="76"/>
    </row>
    <row r="11" spans="1:15" s="78" customFormat="1" ht="23.25" customHeight="1" x14ac:dyDescent="0.25">
      <c r="A11" s="80" t="str">
        <f>'ProductCode$'!B44</f>
        <v>SPCLCLR24</v>
      </c>
      <c r="B11" s="100" t="str">
        <f>VLOOKUP(A11,'ProductCode$'!B2:D193,3,FALSE)</f>
        <v>Coloured Pencils (Pack 24) Staedtler Noris brand</v>
      </c>
      <c r="C11" s="103">
        <f>VLOOKUP(A11,'ProductCode$'!B2:U193,4,FALSE)</f>
        <v>8.5</v>
      </c>
      <c r="D11" s="36">
        <v>1</v>
      </c>
      <c r="E11" s="73">
        <f t="shared" si="0"/>
        <v>8.5</v>
      </c>
      <c r="F11" s="74"/>
      <c r="G11" s="114"/>
      <c r="H11" s="75">
        <f t="shared" si="1"/>
        <v>0</v>
      </c>
      <c r="I11" s="76"/>
      <c r="J11" s="76"/>
      <c r="K11" s="76"/>
      <c r="L11" s="76"/>
      <c r="M11" s="101"/>
      <c r="N11" s="76"/>
      <c r="O11" s="76"/>
    </row>
    <row r="12" spans="1:15" s="78" customFormat="1" ht="23.25" customHeight="1" x14ac:dyDescent="0.25">
      <c r="A12" s="80" t="str">
        <f>'ProductCode$'!B52</f>
        <v>SPENERBLU</v>
      </c>
      <c r="B12" s="100" t="str">
        <f>VLOOKUP(A12,'ProductCode$'!B2:D193,3,FALSE)</f>
        <v>Blue Biro Erasable</v>
      </c>
      <c r="C12" s="103">
        <f>VLOOKUP(A12,'ProductCode$'!B2:U193,4,FALSE)</f>
        <v>4.5</v>
      </c>
      <c r="D12" s="36">
        <v>1</v>
      </c>
      <c r="E12" s="73">
        <f t="shared" si="0"/>
        <v>4.5</v>
      </c>
      <c r="F12" s="74"/>
      <c r="G12" s="114"/>
      <c r="H12" s="75">
        <f t="shared" si="1"/>
        <v>0</v>
      </c>
      <c r="I12" s="76"/>
      <c r="J12" s="76"/>
      <c r="K12" s="76"/>
      <c r="L12" s="76"/>
      <c r="M12" s="101"/>
      <c r="N12" s="76"/>
      <c r="O12" s="76"/>
    </row>
    <row r="13" spans="1:15" s="78" customFormat="1" ht="23.25" customHeight="1" x14ac:dyDescent="0.25">
      <c r="A13" s="80" t="str">
        <f>'ProductCode$'!B67</f>
        <v>SESRRSP</v>
      </c>
      <c r="B13" s="100" t="str">
        <f>VLOOKUP(A13,'ProductCode$'!B2:D193,3,FALSE)</f>
        <v>Eraser Staedtler Rasoplast Combi</v>
      </c>
      <c r="C13" s="103">
        <f>VLOOKUP(A13,'ProductCode$'!B2:U193,4,FALSE)</f>
        <v>1.8</v>
      </c>
      <c r="D13" s="36">
        <v>5</v>
      </c>
      <c r="E13" s="73">
        <f t="shared" si="0"/>
        <v>9</v>
      </c>
      <c r="F13" s="74"/>
      <c r="G13" s="114"/>
      <c r="H13" s="75">
        <f t="shared" si="1"/>
        <v>0</v>
      </c>
      <c r="I13" s="76"/>
      <c r="J13" s="76"/>
      <c r="K13" s="76"/>
      <c r="L13" s="76"/>
      <c r="M13" s="101"/>
      <c r="N13" s="76"/>
      <c r="O13" s="76"/>
    </row>
    <row r="14" spans="1:15" s="78" customFormat="1" ht="23.25" customHeight="1" x14ac:dyDescent="0.25">
      <c r="A14" s="80" t="str">
        <f>'ProductCode$'!B48</f>
        <v>SPCLHB</v>
      </c>
      <c r="B14" s="100" t="str">
        <f>VLOOKUP(A14,'ProductCode$'!B2:D193,3,FALSE)</f>
        <v>HB Pencils (Staedtler brand)</v>
      </c>
      <c r="C14" s="103">
        <f>VLOOKUP(A14,'ProductCode$'!B2:U193,4,FALSE)</f>
        <v>0.4</v>
      </c>
      <c r="D14" s="36">
        <v>24</v>
      </c>
      <c r="E14" s="73">
        <f t="shared" si="0"/>
        <v>9.6000000000000014</v>
      </c>
      <c r="F14" s="74"/>
      <c r="G14" s="114"/>
      <c r="H14" s="75">
        <f t="shared" si="1"/>
        <v>0</v>
      </c>
      <c r="I14" s="76"/>
      <c r="J14" s="76"/>
      <c r="K14" s="76"/>
      <c r="L14" s="76"/>
      <c r="M14" s="101"/>
      <c r="N14" s="76"/>
      <c r="O14" s="76"/>
    </row>
    <row r="15" spans="1:15" s="78" customFormat="1" ht="23.25" customHeight="1" x14ac:dyDescent="0.25">
      <c r="A15" s="80" t="str">
        <f>'ProductCode$'!B70</f>
        <v>SGLUBSTK35</v>
      </c>
      <c r="B15" s="100" t="str">
        <f>VLOOKUP(A15,'ProductCode$'!B2:D193,3,FALSE)</f>
        <v>Glue Stick BOSTIK BLU 35gm</v>
      </c>
      <c r="C15" s="103">
        <f>VLOOKUP(A15,'ProductCode$'!B2:U193,4,FALSE)</f>
        <v>2</v>
      </c>
      <c r="D15" s="36">
        <v>6</v>
      </c>
      <c r="E15" s="73">
        <f t="shared" si="0"/>
        <v>12</v>
      </c>
      <c r="F15" s="74"/>
      <c r="G15" s="114"/>
      <c r="H15" s="75">
        <f t="shared" si="1"/>
        <v>0</v>
      </c>
      <c r="I15" s="76"/>
      <c r="J15" s="76"/>
      <c r="K15" s="76"/>
      <c r="L15" s="76"/>
      <c r="M15" s="101"/>
      <c r="N15" s="76"/>
      <c r="O15" s="76"/>
    </row>
    <row r="16" spans="1:15" s="78" customFormat="1" ht="23.25" customHeight="1" x14ac:dyDescent="0.25">
      <c r="A16" s="80" t="str">
        <f>'ProductCode$'!B73</f>
        <v>MRULW30</v>
      </c>
      <c r="B16" s="100" t="str">
        <f>VLOOKUP(A16,'ProductCode$'!B2:D193,3,FALSE)</f>
        <v>Ruler Wooden 30cm</v>
      </c>
      <c r="C16" s="103">
        <f>VLOOKUP(A16,'ProductCode$'!B2:U193,4,FALSE)</f>
        <v>0.45</v>
      </c>
      <c r="D16" s="36">
        <v>1</v>
      </c>
      <c r="E16" s="73">
        <f t="shared" si="0"/>
        <v>0.45</v>
      </c>
      <c r="F16" s="74"/>
      <c r="G16" s="114"/>
      <c r="H16" s="75">
        <f t="shared" si="1"/>
        <v>0</v>
      </c>
      <c r="I16" s="76"/>
      <c r="J16" s="76"/>
      <c r="K16" s="76"/>
      <c r="L16" s="76"/>
      <c r="M16" s="101"/>
      <c r="N16" s="76"/>
      <c r="O16" s="76"/>
    </row>
    <row r="17" spans="1:15" s="78" customFormat="1" ht="23.25" customHeight="1" x14ac:dyDescent="0.25">
      <c r="A17" s="80" t="str">
        <f>'ProductCode$'!B78</f>
        <v>MSCRSJNR</v>
      </c>
      <c r="B17" s="100" t="str">
        <f>VLOOKUP(A17,'ProductCode$'!B2:D193,3,FALSE)</f>
        <v>Scissors (Blunt end)</v>
      </c>
      <c r="C17" s="103">
        <f>VLOOKUP(A17,'ProductCode$'!B2:U193,4,FALSE)</f>
        <v>2.2999999999999998</v>
      </c>
      <c r="D17" s="36">
        <v>1</v>
      </c>
      <c r="E17" s="73">
        <f t="shared" si="0"/>
        <v>2.2999999999999998</v>
      </c>
      <c r="F17" s="74"/>
      <c r="G17" s="114"/>
      <c r="H17" s="75">
        <f t="shared" si="1"/>
        <v>0</v>
      </c>
      <c r="I17" s="76"/>
      <c r="J17" s="76"/>
      <c r="K17" s="76"/>
      <c r="L17" s="76"/>
      <c r="M17" s="101"/>
      <c r="N17" s="76"/>
      <c r="O17" s="76"/>
    </row>
    <row r="18" spans="1:15" s="78" customFormat="1" ht="23.25" customHeight="1" x14ac:dyDescent="0.25">
      <c r="A18" s="36" t="str">
        <f>'ProductCode$'!B15</f>
        <v>SBEA4EXYR248</v>
      </c>
      <c r="B18" s="100" t="str">
        <f>VLOOKUP(A18,'ProductCode$'!B2:D193,3,FALSE)</f>
        <v>Year 2 Ruled Exercise Book 48 page - A4 SIZE</v>
      </c>
      <c r="C18" s="103">
        <f>VLOOKUP(A18,'ProductCode$'!B2:U193,4,FALSE)</f>
        <v>0.8</v>
      </c>
      <c r="D18" s="36">
        <v>6</v>
      </c>
      <c r="E18" s="73">
        <f t="shared" si="0"/>
        <v>4.8000000000000007</v>
      </c>
      <c r="F18" s="74"/>
      <c r="G18" s="114"/>
      <c r="H18" s="75">
        <f t="shared" si="1"/>
        <v>0</v>
      </c>
      <c r="I18" s="76"/>
      <c r="J18" s="76"/>
      <c r="K18" s="76"/>
      <c r="L18" s="76"/>
      <c r="M18" s="101"/>
      <c r="N18" s="76"/>
      <c r="O18" s="76"/>
    </row>
    <row r="19" spans="1:15" s="78" customFormat="1" ht="23.25" customHeight="1" x14ac:dyDescent="0.25">
      <c r="A19" s="36" t="str">
        <f>'ProductCode$'!B19</f>
        <v>SBG10QD48</v>
      </c>
      <c r="B19" s="100" t="str">
        <f>VLOOKUP(A19,'ProductCode$'!B2:D193,3,FALSE)</f>
        <v>10mm Quad Graph Book 48 page - A4 SIZE</v>
      </c>
      <c r="C19" s="103">
        <f>VLOOKUP(A19,'ProductCode$'!B2:U193,4,FALSE)</f>
        <v>1</v>
      </c>
      <c r="D19" s="36">
        <v>1</v>
      </c>
      <c r="E19" s="73">
        <f t="shared" si="0"/>
        <v>1</v>
      </c>
      <c r="F19" s="74"/>
      <c r="G19" s="114"/>
      <c r="H19" s="75">
        <f t="shared" si="1"/>
        <v>0</v>
      </c>
      <c r="I19" s="76"/>
      <c r="J19" s="76"/>
      <c r="K19" s="76"/>
      <c r="L19" s="76"/>
      <c r="M19" s="101"/>
      <c r="N19" s="76"/>
      <c r="O19" s="76"/>
    </row>
    <row r="20" spans="1:15" s="78" customFormat="1" ht="23.25" customHeight="1" x14ac:dyDescent="0.25">
      <c r="A20" s="36" t="str">
        <f>'ProductCode$'!B45</f>
        <v>SOILP12</v>
      </c>
      <c r="B20" s="100" t="str">
        <f>VLOOKUP(A20,'ProductCode$'!B2:D193,3,FALSE)</f>
        <v>Oil Pastels Micador Lge 12 pack</v>
      </c>
      <c r="C20" s="103">
        <f>VLOOKUP(A20,'ProductCode$'!B2:U193,4,FALSE)</f>
        <v>6.5</v>
      </c>
      <c r="D20" s="36">
        <v>1</v>
      </c>
      <c r="E20" s="73">
        <f t="shared" si="0"/>
        <v>6.5</v>
      </c>
      <c r="F20" s="74"/>
      <c r="G20" s="114"/>
      <c r="H20" s="75">
        <f t="shared" ref="H20:H21" si="2">G20*C20</f>
        <v>0</v>
      </c>
      <c r="I20" s="76"/>
      <c r="J20" s="76"/>
      <c r="K20" s="76"/>
      <c r="L20" s="76"/>
      <c r="M20" s="101"/>
      <c r="N20" s="76"/>
      <c r="O20" s="76"/>
    </row>
    <row r="21" spans="1:15" s="78" customFormat="1" ht="23.25" customHeight="1" x14ac:dyDescent="0.25">
      <c r="A21" s="36" t="str">
        <f>'ProductCode$'!B8</f>
        <v>SCLBYA3</v>
      </c>
      <c r="B21" s="100" t="str">
        <f>VLOOKUP(A21,'ProductCode$'!B2:D193,3,FALSE)</f>
        <v>Officemax Handy Zip Pouch A3 Clear</v>
      </c>
      <c r="C21" s="103">
        <f>VLOOKUP(A21,'ProductCode$'!B2:U193,4,FALSE)</f>
        <v>5.5</v>
      </c>
      <c r="D21" s="36">
        <v>1</v>
      </c>
      <c r="E21" s="73">
        <f t="shared" si="0"/>
        <v>5.5</v>
      </c>
      <c r="F21" s="74"/>
      <c r="G21" s="114"/>
      <c r="H21" s="75">
        <f t="shared" si="2"/>
        <v>0</v>
      </c>
      <c r="I21" s="76"/>
      <c r="J21" s="76"/>
      <c r="K21" s="76"/>
      <c r="L21" s="76"/>
      <c r="M21" s="101"/>
      <c r="N21" s="76"/>
      <c r="O21" s="76"/>
    </row>
    <row r="22" spans="1:15" s="78" customFormat="1" ht="23.25" customHeight="1" x14ac:dyDescent="0.25">
      <c r="A22" s="36" t="str">
        <f>'ProductCode$'!B83</f>
        <v>SSHPR2HS</v>
      </c>
      <c r="B22" s="100" t="str">
        <f>VLOOKUP(A22,'ProductCode$'!B2:D193,3,FALSE)</f>
        <v>Staedtler Sharpener Plastic Double Tub Slim</v>
      </c>
      <c r="C22" s="103">
        <f>VLOOKUP(A22,'ProductCode$'!B2:U193,4,FALSE)</f>
        <v>1.5</v>
      </c>
      <c r="D22" s="36">
        <v>2</v>
      </c>
      <c r="E22" s="73">
        <f t="shared" si="0"/>
        <v>3</v>
      </c>
      <c r="F22" s="74"/>
      <c r="G22" s="114"/>
      <c r="H22" s="75">
        <f t="shared" si="1"/>
        <v>0</v>
      </c>
      <c r="I22" s="76"/>
      <c r="J22" s="76"/>
      <c r="K22" s="76"/>
      <c r="L22" s="76"/>
      <c r="M22" s="101"/>
      <c r="N22" s="76"/>
      <c r="O22" s="76"/>
    </row>
    <row r="23" spans="1:15" s="78" customFormat="1" ht="23.25" customHeight="1" x14ac:dyDescent="0.25">
      <c r="A23" s="80" t="str">
        <f>'ProductCode$'!B39</f>
        <v>SCPAPA4</v>
      </c>
      <c r="B23" s="100" t="str">
        <f>VLOOKUP(A23,'ProductCode$'!B2:D193,3,FALSE)</f>
        <v>Ream A4 Paper</v>
      </c>
      <c r="C23" s="103">
        <f>VLOOKUP(A23,'ProductCode$'!B2:U193,4,FALSE)</f>
        <v>6.6</v>
      </c>
      <c r="D23" s="36">
        <v>2</v>
      </c>
      <c r="E23" s="73">
        <f t="shared" si="0"/>
        <v>13.2</v>
      </c>
      <c r="F23" s="74"/>
      <c r="G23" s="114"/>
      <c r="H23" s="75">
        <f t="shared" si="1"/>
        <v>0</v>
      </c>
      <c r="I23" s="76"/>
      <c r="J23" s="76"/>
      <c r="K23" s="76"/>
      <c r="L23" s="76"/>
      <c r="M23" s="101"/>
      <c r="N23" s="76"/>
      <c r="O23" s="76"/>
    </row>
    <row r="24" spans="1:15" s="2" customFormat="1" ht="4.5" customHeight="1" x14ac:dyDescent="0.25">
      <c r="A24" s="23"/>
      <c r="B24" s="38"/>
      <c r="C24" s="39"/>
      <c r="D24" s="40"/>
      <c r="E24" s="45"/>
      <c r="F24" s="19"/>
      <c r="G24" s="28"/>
      <c r="H24" s="22"/>
      <c r="J24" s="1"/>
      <c r="K24" s="1"/>
      <c r="L24" s="1"/>
      <c r="M24" s="1"/>
      <c r="N24" s="9"/>
      <c r="O24" s="9"/>
    </row>
    <row r="25" spans="1:15" ht="23.25" customHeight="1" x14ac:dyDescent="0.25">
      <c r="A25" s="23"/>
      <c r="B25" s="38"/>
      <c r="C25" s="414" t="s">
        <v>331</v>
      </c>
      <c r="D25" s="415"/>
      <c r="E25" s="416">
        <f>SUM(E7:E23)</f>
        <v>94.75</v>
      </c>
      <c r="F25" s="19"/>
      <c r="G25" s="53" t="s">
        <v>24</v>
      </c>
      <c r="H25" s="49">
        <f>SUM(H7:H24)</f>
        <v>0</v>
      </c>
      <c r="J25" s="1"/>
      <c r="K25" s="1"/>
      <c r="L25" s="1"/>
      <c r="M25" s="1"/>
      <c r="N25" s="1"/>
      <c r="O25" s="1"/>
    </row>
    <row r="26" spans="1:15" ht="4.5" customHeight="1" x14ac:dyDescent="0.25">
      <c r="A26" s="23"/>
      <c r="B26" s="38"/>
      <c r="C26" s="39"/>
      <c r="D26" s="40"/>
      <c r="E26" s="41"/>
      <c r="F26" s="14"/>
      <c r="G26" s="28"/>
      <c r="H26" s="22"/>
      <c r="I26" s="1"/>
      <c r="J26" s="9"/>
      <c r="K26" s="9"/>
      <c r="L26" s="9"/>
      <c r="M26" s="9"/>
      <c r="N26" s="1"/>
      <c r="O26" s="1"/>
    </row>
    <row r="27" spans="1:15" ht="6" customHeight="1" x14ac:dyDescent="0.25">
      <c r="A27" s="25"/>
      <c r="B27" s="42"/>
      <c r="C27" s="59"/>
      <c r="D27" s="43"/>
      <c r="E27" s="24"/>
      <c r="F27" s="65"/>
      <c r="G27" s="29"/>
      <c r="H27" s="24"/>
      <c r="I27" s="1"/>
    </row>
    <row r="28" spans="1:15" ht="15.6" customHeight="1" x14ac:dyDescent="0.25">
      <c r="A28" s="453" t="s">
        <v>106</v>
      </c>
      <c r="B28" s="454"/>
      <c r="C28" s="454"/>
      <c r="D28" s="454"/>
      <c r="E28" s="455"/>
      <c r="F28" s="69"/>
      <c r="G28" s="30"/>
      <c r="H28" s="26"/>
      <c r="I28" s="1"/>
    </row>
    <row r="29" spans="1:15" s="78" customFormat="1" ht="24" customHeight="1" x14ac:dyDescent="0.25">
      <c r="A29" s="279" t="str">
        <f>'ProductCode$'!B100</f>
        <v>SLBGSCT</v>
      </c>
      <c r="B29" s="100" t="str">
        <f>VLOOKUP(A29,'ProductCode$'!B2:D193,3,FALSE)</f>
        <v>SCOTS PGC Library Bag</v>
      </c>
      <c r="C29" s="103">
        <f>VLOOKUP(A29,'ProductCode$'!B2:U193,4,FALSE)</f>
        <v>18.5</v>
      </c>
      <c r="D29" s="36">
        <v>1</v>
      </c>
      <c r="E29" s="73">
        <f t="shared" ref="E29" si="3">C29*D29</f>
        <v>18.5</v>
      </c>
      <c r="F29" s="74"/>
      <c r="G29" s="114"/>
      <c r="H29" s="75">
        <f t="shared" ref="H29" si="4">G29*C29</f>
        <v>0</v>
      </c>
      <c r="I29" s="76"/>
      <c r="J29" s="76"/>
      <c r="K29" s="76"/>
      <c r="L29" s="76"/>
      <c r="M29" s="101"/>
      <c r="N29" s="76"/>
      <c r="O29" s="76"/>
    </row>
    <row r="30" spans="1:15" s="78" customFormat="1" ht="24" customHeight="1" x14ac:dyDescent="0.25">
      <c r="A30" s="80" t="str">
        <f>'ProductCode$'!B95</f>
        <v>SHDPH</v>
      </c>
      <c r="B30" s="100" t="str">
        <f>VLOOKUP(A30,'ProductCode$'!B2:D193,3,FALSE)</f>
        <v xml:space="preserve">Headphones (not earphones) </v>
      </c>
      <c r="C30" s="103">
        <f>VLOOKUP(A30,'ProductCode$'!B2:U193,4,FALSE)</f>
        <v>11.7</v>
      </c>
      <c r="D30" s="36">
        <v>1</v>
      </c>
      <c r="E30" s="73">
        <f t="shared" ref="E30:E32" si="5">C30*D30</f>
        <v>11.7</v>
      </c>
      <c r="F30" s="74"/>
      <c r="G30" s="114"/>
      <c r="H30" s="75">
        <f t="shared" ref="H30:H32" si="6">G30*C30</f>
        <v>0</v>
      </c>
    </row>
    <row r="31" spans="1:15" s="78" customFormat="1" ht="24" customHeight="1" x14ac:dyDescent="0.25">
      <c r="A31" s="80" t="str">
        <f>'ProductCode$'!B97</f>
        <v>SBD01</v>
      </c>
      <c r="B31" s="100" t="str">
        <f>VLOOKUP(A31,'ProductCode$'!B2:D193,3,FALSE)</f>
        <v>Drawstring Bag (for headphones)</v>
      </c>
      <c r="C31" s="103">
        <f>VLOOKUP(A31,'ProductCode$'!B2:U193,4,FALSE)</f>
        <v>5.2</v>
      </c>
      <c r="D31" s="36">
        <v>1</v>
      </c>
      <c r="E31" s="73">
        <f t="shared" ref="E31" si="7">C31*D31</f>
        <v>5.2</v>
      </c>
      <c r="F31" s="74"/>
      <c r="G31" s="114"/>
      <c r="H31" s="75">
        <f t="shared" ref="H31" si="8">G31*C31</f>
        <v>0</v>
      </c>
    </row>
    <row r="32" spans="1:15" s="78" customFormat="1" ht="24" customHeight="1" x14ac:dyDescent="0.25">
      <c r="A32" s="80" t="str">
        <f>'ProductCode$'!B40</f>
        <v>SBCA4BKCV</v>
      </c>
      <c r="B32" s="100" t="str">
        <f>VLOOKUP(A32,'ProductCode$'!B2:D193,3,FALSE)</f>
        <v>Clear PVC Slip On Book Cover A4 (optional)</v>
      </c>
      <c r="C32" s="103">
        <f>VLOOKUP(A32,'ProductCode$'!B2:U193,4,FALSE)</f>
        <v>1.3</v>
      </c>
      <c r="D32" s="36">
        <v>7</v>
      </c>
      <c r="E32" s="73">
        <f t="shared" si="5"/>
        <v>9.1</v>
      </c>
      <c r="F32" s="74"/>
      <c r="G32" s="114"/>
      <c r="H32" s="75">
        <f t="shared" si="6"/>
        <v>0</v>
      </c>
    </row>
    <row r="33" spans="1:13" s="78" customFormat="1" ht="21.75" customHeight="1" x14ac:dyDescent="0.25">
      <c r="A33" s="456" t="s">
        <v>27</v>
      </c>
      <c r="B33" s="457"/>
      <c r="C33" s="457"/>
      <c r="D33" s="457"/>
      <c r="E33" s="458"/>
      <c r="F33" s="139"/>
      <c r="G33" s="142" t="s">
        <v>24</v>
      </c>
      <c r="H33" s="75">
        <f>SUM(H29:H32)</f>
        <v>0</v>
      </c>
      <c r="I33" s="76"/>
    </row>
    <row r="34" spans="1:13" ht="3.75" customHeight="1" x14ac:dyDescent="0.25">
      <c r="A34" s="23"/>
      <c r="B34" s="38"/>
      <c r="C34" s="39"/>
      <c r="D34" s="40"/>
      <c r="E34" s="44"/>
      <c r="F34" s="14"/>
      <c r="G34" s="28"/>
      <c r="H34" s="22"/>
      <c r="J34" s="2"/>
      <c r="K34" s="2"/>
      <c r="L34" s="2"/>
      <c r="M34" s="2"/>
    </row>
    <row r="35" spans="1:13" ht="5.25" customHeight="1" x14ac:dyDescent="0.25">
      <c r="A35" s="23"/>
      <c r="B35" s="38"/>
      <c r="C35" s="43"/>
      <c r="D35" s="43"/>
      <c r="E35" s="64"/>
      <c r="F35" s="31"/>
      <c r="G35" s="50"/>
      <c r="H35" s="81"/>
    </row>
    <row r="36" spans="1:13" ht="24" customHeight="1" x14ac:dyDescent="0.25">
      <c r="A36" s="450" t="s">
        <v>329</v>
      </c>
      <c r="B36" s="451"/>
      <c r="C36" s="451"/>
      <c r="D36" s="451"/>
      <c r="E36" s="452"/>
      <c r="F36" s="55"/>
      <c r="G36" s="409" t="s">
        <v>24</v>
      </c>
      <c r="H36" s="410">
        <f>SUM(H25,H33)</f>
        <v>0</v>
      </c>
      <c r="I36" s="1"/>
    </row>
    <row r="37" spans="1:13" ht="8.25" customHeight="1" x14ac:dyDescent="0.25">
      <c r="E37" s="7"/>
      <c r="F37" s="6"/>
      <c r="G37" s="5"/>
    </row>
    <row r="38" spans="1:13" s="97" customFormat="1" ht="23.25" customHeight="1" x14ac:dyDescent="0.25">
      <c r="A38" s="437" t="s">
        <v>332</v>
      </c>
      <c r="B38" s="437"/>
      <c r="C38" s="437"/>
      <c r="D38" s="437"/>
      <c r="E38" s="437"/>
      <c r="F38" s="437"/>
      <c r="G38" s="437"/>
      <c r="H38" s="437"/>
    </row>
    <row r="39" spans="1:13" s="108" customFormat="1" ht="27" customHeight="1" x14ac:dyDescent="0.25">
      <c r="A39" s="438" t="s">
        <v>334</v>
      </c>
      <c r="B39" s="439"/>
      <c r="C39" s="439"/>
      <c r="D39" s="439"/>
      <c r="E39" s="439"/>
      <c r="F39" s="439"/>
      <c r="G39" s="439"/>
      <c r="H39" s="440"/>
      <c r="M39" s="109"/>
    </row>
    <row r="40" spans="1:13" ht="15.75" customHeight="1" x14ac:dyDescent="0.25">
      <c r="B40" s="82"/>
      <c r="E40" s="7"/>
      <c r="F40" s="6"/>
      <c r="G40" s="5"/>
    </row>
    <row r="41" spans="1:13" ht="24" customHeight="1" x14ac:dyDescent="0.25">
      <c r="A41" s="107"/>
      <c r="B41" s="94"/>
      <c r="C41" s="107"/>
      <c r="D41" s="441" t="s">
        <v>333</v>
      </c>
      <c r="E41" s="441"/>
      <c r="F41" s="441"/>
      <c r="G41" s="441"/>
      <c r="H41" s="422">
        <f>H36</f>
        <v>0</v>
      </c>
    </row>
    <row r="42" spans="1:13" ht="18.75" customHeight="1" x14ac:dyDescent="0.25">
      <c r="A42" s="115"/>
      <c r="B42" s="204" t="s">
        <v>86</v>
      </c>
      <c r="C42" s="20"/>
      <c r="D42" s="107"/>
      <c r="E42" s="205" t="s">
        <v>150</v>
      </c>
      <c r="F42" s="205"/>
      <c r="G42" s="207" t="s">
        <v>149</v>
      </c>
      <c r="H42" s="207" t="s">
        <v>151</v>
      </c>
    </row>
    <row r="43" spans="1:13" ht="6.75" customHeight="1" x14ac:dyDescent="0.25">
      <c r="B43" s="82"/>
      <c r="C43" s="3"/>
      <c r="D43" s="3"/>
      <c r="E43" s="3"/>
      <c r="F43" s="3"/>
      <c r="G43" s="3"/>
    </row>
    <row r="44" spans="1:13" ht="25.5" customHeight="1" x14ac:dyDescent="0.25">
      <c r="A44" s="83" t="s">
        <v>32</v>
      </c>
      <c r="B44" s="96"/>
      <c r="C44" s="3" t="s">
        <v>33</v>
      </c>
      <c r="D44" s="443"/>
      <c r="E44" s="443"/>
      <c r="F44" s="443"/>
      <c r="G44" s="443"/>
      <c r="H44" s="443"/>
    </row>
    <row r="45" spans="1:13" ht="6.75" customHeight="1" x14ac:dyDescent="0.25">
      <c r="B45" s="82"/>
      <c r="C45" s="434"/>
      <c r="D45" s="434"/>
      <c r="E45" s="434"/>
      <c r="F45" s="6"/>
      <c r="G45" s="5"/>
    </row>
    <row r="46" spans="1:13" s="97" customFormat="1" ht="38.25" customHeight="1" x14ac:dyDescent="0.25">
      <c r="A46" s="444" t="s">
        <v>328</v>
      </c>
      <c r="B46" s="444"/>
      <c r="C46" s="444"/>
      <c r="D46" s="444"/>
      <c r="E46" s="444"/>
      <c r="F46" s="444"/>
      <c r="G46" s="444"/>
      <c r="H46" s="444"/>
      <c r="I46" s="99"/>
    </row>
    <row r="47" spans="1:13" ht="2.25" customHeight="1" x14ac:dyDescent="0.25">
      <c r="A47" s="460" t="s">
        <v>78</v>
      </c>
      <c r="B47" s="460"/>
      <c r="C47" s="460"/>
      <c r="D47" s="460"/>
      <c r="E47" s="460"/>
      <c r="F47" s="460"/>
      <c r="G47" s="460"/>
      <c r="H47" s="460"/>
      <c r="I47" s="1"/>
    </row>
    <row r="48" spans="1:13" s="92" customFormat="1" ht="16.5" customHeight="1" x14ac:dyDescent="0.25">
      <c r="A48" s="95" t="s">
        <v>25</v>
      </c>
      <c r="B48" s="459" t="s">
        <v>108</v>
      </c>
      <c r="C48" s="459"/>
      <c r="D48" s="459"/>
      <c r="E48" s="459"/>
      <c r="F48" s="459"/>
      <c r="G48" s="459"/>
      <c r="H48" s="459"/>
      <c r="I48" s="93"/>
    </row>
    <row r="49" spans="1:8" ht="6.75" customHeight="1" x14ac:dyDescent="0.25">
      <c r="E49" s="20"/>
      <c r="F49" s="1"/>
      <c r="G49" s="1"/>
      <c r="H49" s="10"/>
    </row>
    <row r="50" spans="1:8" ht="15" customHeight="1" x14ac:dyDescent="0.25">
      <c r="A50" s="442" t="s">
        <v>181</v>
      </c>
      <c r="B50" s="442"/>
      <c r="C50" s="442"/>
      <c r="D50" s="442"/>
      <c r="E50" s="442"/>
      <c r="F50" s="442"/>
      <c r="G50" s="442"/>
      <c r="H50" s="442"/>
    </row>
    <row r="51" spans="1:8" ht="16.5" customHeight="1" x14ac:dyDescent="0.25">
      <c r="B51" s="17"/>
    </row>
    <row r="52" spans="1:8" ht="15" x14ac:dyDescent="0.25">
      <c r="B52" s="17"/>
    </row>
    <row r="54" spans="1:8" ht="16.5" customHeight="1" x14ac:dyDescent="0.25">
      <c r="B54" s="35"/>
    </row>
  </sheetData>
  <sheetProtection algorithmName="SHA-512" hashValue="U3aARZlCjbr1x9MT8c2cHguEqob23UUFwk+Im6uagiHV/QJ9R6yRUDEYsUJwLHMvlUkKVrKeCaHTmz4fKeS8mQ==" saltValue="6QEu56MF9ROyZOE1Vl+b8Q==" spinCount="100000" sheet="1" selectLockedCells="1"/>
  <mergeCells count="18">
    <mergeCell ref="A50:H50"/>
    <mergeCell ref="C45:E45"/>
    <mergeCell ref="A46:H46"/>
    <mergeCell ref="B48:H48"/>
    <mergeCell ref="A33:E33"/>
    <mergeCell ref="A47:H47"/>
    <mergeCell ref="A5:H5"/>
    <mergeCell ref="A38:H38"/>
    <mergeCell ref="D44:H44"/>
    <mergeCell ref="A28:E28"/>
    <mergeCell ref="A36:E36"/>
    <mergeCell ref="A39:H39"/>
    <mergeCell ref="D41:G41"/>
    <mergeCell ref="A1:H1"/>
    <mergeCell ref="A2:H2"/>
    <mergeCell ref="A3:H3"/>
    <mergeCell ref="A4:D4"/>
    <mergeCell ref="E4:H4"/>
  </mergeCells>
  <printOptions horizontalCentered="1"/>
  <pageMargins left="0.70866141732283472" right="0.70866141732283472" top="0.31496062992125984" bottom="0.31496062992125984" header="0.31496062992125984" footer="0.31496062992125984"/>
  <pageSetup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638175</xdr:colOff>
                    <xdr:row>41</xdr:row>
                    <xdr:rowOff>38100</xdr:rowOff>
                  </from>
                  <to>
                    <xdr:col>6</xdr:col>
                    <xdr:colOff>809625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742950</xdr:colOff>
                    <xdr:row>41</xdr:row>
                    <xdr:rowOff>19050</xdr:rowOff>
                  </from>
                  <to>
                    <xdr:col>8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3.5703125" style="5" customWidth="1"/>
    <col min="2" max="2" width="51" style="4" customWidth="1"/>
    <col min="3" max="3" width="10.140625" style="5" customWidth="1"/>
    <col min="4" max="4" width="7.140625" style="5" customWidth="1"/>
    <col min="5" max="5" width="10" style="5" customWidth="1"/>
    <col min="6" max="6" width="1.28515625" customWidth="1"/>
    <col min="7" max="7" width="12" customWidth="1"/>
    <col min="8" max="8" width="12.5703125" style="7" customWidth="1"/>
    <col min="9" max="9" width="11.140625" customWidth="1"/>
    <col min="10" max="10" width="11.28515625" customWidth="1"/>
    <col min="11" max="11" width="12.42578125" customWidth="1"/>
    <col min="12" max="12" width="30.42578125" customWidth="1"/>
  </cols>
  <sheetData>
    <row r="1" spans="1:15" s="2" customFormat="1" ht="31.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15" s="2" customFormat="1" ht="12.75" customHeight="1" x14ac:dyDescent="0.25">
      <c r="A2" s="434" t="s">
        <v>186</v>
      </c>
      <c r="B2" s="434"/>
      <c r="C2" s="434"/>
      <c r="D2" s="434"/>
      <c r="E2" s="434"/>
      <c r="F2" s="434"/>
      <c r="G2" s="434"/>
      <c r="H2" s="434"/>
    </row>
    <row r="3" spans="1:15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15" s="2" customFormat="1" ht="27.75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15" s="9" customFormat="1" ht="6.7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15" s="2" customFormat="1" ht="13.5" customHeight="1" x14ac:dyDescent="0.25">
      <c r="A6" s="461"/>
      <c r="B6" s="462"/>
      <c r="C6" s="462"/>
      <c r="D6" s="462"/>
      <c r="E6" s="463"/>
      <c r="F6" s="16"/>
      <c r="G6" s="461" t="s">
        <v>23</v>
      </c>
      <c r="H6" s="463"/>
      <c r="J6" s="9"/>
      <c r="K6" s="9"/>
      <c r="L6" s="9"/>
      <c r="M6" s="9"/>
      <c r="N6" s="9"/>
      <c r="O6" s="9"/>
    </row>
    <row r="7" spans="1:15" s="2" customFormat="1" ht="29.25" customHeight="1" x14ac:dyDescent="0.25">
      <c r="A7" s="37" t="s">
        <v>14</v>
      </c>
      <c r="B7" s="32" t="s">
        <v>1</v>
      </c>
      <c r="C7" s="37" t="s">
        <v>2</v>
      </c>
      <c r="D7" s="33" t="s">
        <v>19</v>
      </c>
      <c r="E7" s="34" t="s">
        <v>20</v>
      </c>
      <c r="F7" s="68"/>
      <c r="G7" s="27" t="s">
        <v>22</v>
      </c>
      <c r="H7" s="21" t="s">
        <v>20</v>
      </c>
      <c r="J7" s="9"/>
      <c r="K7" s="1"/>
      <c r="L7" s="1"/>
      <c r="M7" s="18"/>
      <c r="N7" s="1"/>
      <c r="O7" s="9"/>
    </row>
    <row r="8" spans="1:15" s="78" customFormat="1" ht="22.5" customHeight="1" x14ac:dyDescent="0.25">
      <c r="A8" s="80" t="str">
        <f>'ProductCode$'!B3</f>
        <v>SPCLCSVNYLG</v>
      </c>
      <c r="B8" s="100" t="str">
        <f>VLOOKUP(A8,'ProductCode$'!B2:D193,3,FALSE)</f>
        <v>Large Pencil case</v>
      </c>
      <c r="C8" s="103">
        <f>VLOOKUP(A8,'ProductCode$'!B2:U193,4,FALSE)</f>
        <v>3.2</v>
      </c>
      <c r="D8" s="36">
        <v>1</v>
      </c>
      <c r="E8" s="73">
        <f>C8*D8</f>
        <v>3.2</v>
      </c>
      <c r="F8" s="74"/>
      <c r="G8" s="171"/>
      <c r="H8" s="75">
        <f>G8*C8</f>
        <v>0</v>
      </c>
      <c r="I8" s="76"/>
      <c r="J8" s="76"/>
      <c r="K8" s="76"/>
      <c r="L8" s="76"/>
      <c r="M8" s="101"/>
      <c r="N8" s="76"/>
      <c r="O8" s="76"/>
    </row>
    <row r="9" spans="1:15" s="78" customFormat="1" ht="22.5" customHeight="1" x14ac:dyDescent="0.25">
      <c r="A9" s="80" t="str">
        <f>'ProductCode$'!B4</f>
        <v>SPCLCLVNYSM</v>
      </c>
      <c r="B9" s="100" t="str">
        <f>VLOOKUP(A9,'ProductCode$'!B2:D193,3,FALSE)</f>
        <v xml:space="preserve">Small pencil case (for writing equipment) </v>
      </c>
      <c r="C9" s="103">
        <f>VLOOKUP(A9,'ProductCode$'!B2:U193,4,FALSE)</f>
        <v>2.5</v>
      </c>
      <c r="D9" s="36">
        <v>1</v>
      </c>
      <c r="E9" s="73">
        <f>C9*D9</f>
        <v>2.5</v>
      </c>
      <c r="F9" s="74"/>
      <c r="G9" s="171"/>
      <c r="H9" s="75">
        <f>G9*C9</f>
        <v>0</v>
      </c>
      <c r="I9" s="76"/>
      <c r="J9" s="76"/>
      <c r="K9" s="76"/>
      <c r="L9" s="76"/>
      <c r="M9" s="101"/>
      <c r="N9" s="76"/>
      <c r="O9" s="76"/>
    </row>
    <row r="10" spans="1:15" s="78" customFormat="1" ht="22.5" customHeight="1" x14ac:dyDescent="0.25">
      <c r="A10" s="80" t="str">
        <f>'ProductCode$'!B85</f>
        <v>STSS200</v>
      </c>
      <c r="B10" s="100" t="str">
        <f>VLOOKUP(A10,'ProductCode$'!B2:D193,3,FALSE)</f>
        <v>Tissues 200 pk</v>
      </c>
      <c r="C10" s="103">
        <f>VLOOKUP(A10,'ProductCode$'!B2:U193,4,FALSE)</f>
        <v>2</v>
      </c>
      <c r="D10" s="36">
        <v>2</v>
      </c>
      <c r="E10" s="73">
        <f t="shared" ref="E10:E26" si="0">C10*D10</f>
        <v>4</v>
      </c>
      <c r="F10" s="74"/>
      <c r="G10" s="171"/>
      <c r="H10" s="75">
        <f t="shared" ref="H10:H26" si="1">G10*C10</f>
        <v>0</v>
      </c>
      <c r="I10" s="76"/>
      <c r="J10" s="76"/>
      <c r="K10" s="76"/>
      <c r="L10" s="76"/>
      <c r="M10" s="101"/>
      <c r="N10" s="76"/>
      <c r="O10" s="76"/>
    </row>
    <row r="11" spans="1:15" s="78" customFormat="1" ht="22.5" customHeight="1" x14ac:dyDescent="0.25">
      <c r="A11" s="80" t="str">
        <f>'ProductCode$'!B44</f>
        <v>SPCLCLR24</v>
      </c>
      <c r="B11" s="100" t="str">
        <f>VLOOKUP(A11,'ProductCode$'!B2:D193,3,FALSE)</f>
        <v>Coloured Pencils (Pack 24) Staedtler Noris brand</v>
      </c>
      <c r="C11" s="103">
        <f>VLOOKUP(A11,'ProductCode$'!B2:U193,4,FALSE)</f>
        <v>8.5</v>
      </c>
      <c r="D11" s="36">
        <v>1</v>
      </c>
      <c r="E11" s="73">
        <f t="shared" si="0"/>
        <v>8.5</v>
      </c>
      <c r="F11" s="74"/>
      <c r="G11" s="171"/>
      <c r="H11" s="75">
        <f t="shared" si="1"/>
        <v>0</v>
      </c>
      <c r="I11" s="76"/>
      <c r="J11" s="76"/>
      <c r="K11" s="76"/>
      <c r="L11" s="76"/>
      <c r="M11" s="101"/>
      <c r="N11" s="76"/>
      <c r="O11" s="76"/>
    </row>
    <row r="12" spans="1:15" s="78" customFormat="1" ht="22.5" customHeight="1" x14ac:dyDescent="0.25">
      <c r="A12" s="80" t="str">
        <f>'ProductCode$'!B42</f>
        <v>STEXTA12</v>
      </c>
      <c r="B12" s="100" t="str">
        <f>VLOOKUP(A12,'ProductCode$'!B2:D193,3,FALSE)</f>
        <v>Textas (Pack 12) Staedtler Noris brand</v>
      </c>
      <c r="C12" s="103">
        <f>VLOOKUP(A12,'ProductCode$'!B2:U193,4,FALSE)</f>
        <v>8.8000000000000007</v>
      </c>
      <c r="D12" s="36">
        <v>1</v>
      </c>
      <c r="E12" s="73">
        <f t="shared" ref="E12:E13" si="2">C12*D12</f>
        <v>8.8000000000000007</v>
      </c>
      <c r="F12" s="74"/>
      <c r="G12" s="171"/>
      <c r="H12" s="75">
        <f t="shared" ref="H12:H13" si="3">G12*C12</f>
        <v>0</v>
      </c>
      <c r="I12" s="76"/>
      <c r="J12" s="76"/>
      <c r="K12" s="76"/>
      <c r="L12" s="76"/>
      <c r="M12" s="101"/>
      <c r="N12" s="76"/>
      <c r="O12" s="76"/>
    </row>
    <row r="13" spans="1:15" s="78" customFormat="1" ht="22.5" customHeight="1" x14ac:dyDescent="0.25">
      <c r="A13" s="80" t="str">
        <f>'ProductCode$'!B58</f>
        <v>SHGHLT</v>
      </c>
      <c r="B13" s="100" t="str">
        <f>VLOOKUP(A13,'ProductCode$'!B2:D193,3,FALSE)</f>
        <v>Highlighter pens (different colours)</v>
      </c>
      <c r="C13" s="103">
        <f>VLOOKUP(A13,'ProductCode$'!B2:U193,4,FALSE)</f>
        <v>1.3</v>
      </c>
      <c r="D13" s="36">
        <v>2</v>
      </c>
      <c r="E13" s="73">
        <f t="shared" si="2"/>
        <v>2.6</v>
      </c>
      <c r="F13" s="74"/>
      <c r="G13" s="171"/>
      <c r="H13" s="75">
        <f t="shared" si="3"/>
        <v>0</v>
      </c>
      <c r="I13" s="76"/>
      <c r="J13" s="76"/>
      <c r="K13" s="76"/>
      <c r="L13" s="76"/>
      <c r="M13" s="101"/>
      <c r="N13" s="76"/>
      <c r="O13" s="76"/>
    </row>
    <row r="14" spans="1:15" s="78" customFormat="1" ht="22.5" customHeight="1" x14ac:dyDescent="0.25">
      <c r="A14" s="80" t="str">
        <f>'ProductCode$'!B66</f>
        <v>SERSM</v>
      </c>
      <c r="B14" s="100" t="str">
        <f>VLOOKUP(A14,'ProductCode$'!B2:D193,3,FALSE)</f>
        <v>Eraser</v>
      </c>
      <c r="C14" s="103">
        <f>VLOOKUP(A14,'ProductCode$'!B2:U193,4,FALSE)</f>
        <v>0.35</v>
      </c>
      <c r="D14" s="36">
        <v>4</v>
      </c>
      <c r="E14" s="73">
        <f t="shared" si="0"/>
        <v>1.4</v>
      </c>
      <c r="F14" s="74"/>
      <c r="G14" s="171"/>
      <c r="H14" s="75">
        <f t="shared" si="1"/>
        <v>0</v>
      </c>
      <c r="I14" s="76"/>
      <c r="J14" s="76"/>
      <c r="K14" s="76"/>
      <c r="L14" s="76"/>
      <c r="M14" s="101"/>
      <c r="N14" s="76"/>
      <c r="O14" s="76"/>
    </row>
    <row r="15" spans="1:15" s="78" customFormat="1" ht="22.5" customHeight="1" x14ac:dyDescent="0.25">
      <c r="A15" s="80" t="str">
        <f>'ProductCode$'!B48</f>
        <v>SPCLHB</v>
      </c>
      <c r="B15" s="100" t="str">
        <f>VLOOKUP(A15,'ProductCode$'!B2:D193,3,FALSE)</f>
        <v>HB Pencils (Staedtler brand)</v>
      </c>
      <c r="C15" s="103">
        <f>VLOOKUP(A15,'ProductCode$'!B2:U193,4,FALSE)</f>
        <v>0.4</v>
      </c>
      <c r="D15" s="36">
        <v>24</v>
      </c>
      <c r="E15" s="73">
        <f t="shared" si="0"/>
        <v>9.6000000000000014</v>
      </c>
      <c r="F15" s="74"/>
      <c r="G15" s="171"/>
      <c r="H15" s="75">
        <f t="shared" si="1"/>
        <v>0</v>
      </c>
      <c r="I15" s="76"/>
      <c r="J15" s="76"/>
      <c r="K15" s="76"/>
      <c r="L15" s="76"/>
      <c r="M15" s="101"/>
      <c r="N15" s="76"/>
      <c r="O15" s="76"/>
    </row>
    <row r="16" spans="1:15" s="78" customFormat="1" ht="22.5" customHeight="1" x14ac:dyDescent="0.25">
      <c r="A16" s="80" t="str">
        <f>'ProductCode$'!B52</f>
        <v>SPENERBLU</v>
      </c>
      <c r="B16" s="100" t="str">
        <f>VLOOKUP(A16,'ProductCode$'!B2:D193,3,FALSE)</f>
        <v>Blue Biro Erasable</v>
      </c>
      <c r="C16" s="103">
        <f>VLOOKUP(A16,'ProductCode$'!B2:U193,4,FALSE)</f>
        <v>4.5</v>
      </c>
      <c r="D16" s="36">
        <v>2</v>
      </c>
      <c r="E16" s="73">
        <f t="shared" ref="E16" si="4">C16*D16</f>
        <v>9</v>
      </c>
      <c r="F16" s="74"/>
      <c r="G16" s="171"/>
      <c r="H16" s="75">
        <f t="shared" ref="H16" si="5">G16*C16</f>
        <v>0</v>
      </c>
      <c r="I16" s="76"/>
      <c r="J16" s="76"/>
      <c r="K16" s="76"/>
      <c r="L16" s="76"/>
      <c r="M16" s="101"/>
      <c r="N16" s="76"/>
      <c r="O16" s="76"/>
    </row>
    <row r="17" spans="1:15" s="78" customFormat="1" ht="22.5" customHeight="1" x14ac:dyDescent="0.25">
      <c r="A17" s="80" t="s">
        <v>197</v>
      </c>
      <c r="B17" s="100" t="s">
        <v>199</v>
      </c>
      <c r="C17" s="103">
        <f>VLOOKUP(A17,'ProductCode$'!B2:U193,4,FALSE)</f>
        <v>4.5</v>
      </c>
      <c r="D17" s="36">
        <v>2</v>
      </c>
      <c r="E17" s="73">
        <f t="shared" si="0"/>
        <v>9</v>
      </c>
      <c r="F17" s="74"/>
      <c r="G17" s="171"/>
      <c r="H17" s="75">
        <f t="shared" si="1"/>
        <v>0</v>
      </c>
      <c r="I17" s="76"/>
      <c r="J17" s="76"/>
      <c r="K17" s="76"/>
      <c r="L17" s="76"/>
      <c r="M17" s="101"/>
      <c r="N17" s="76"/>
      <c r="O17" s="76"/>
    </row>
    <row r="18" spans="1:15" s="78" customFormat="1" ht="22.5" customHeight="1" x14ac:dyDescent="0.25">
      <c r="A18" s="80" t="str">
        <f>'ProductCode$'!B70</f>
        <v>SGLUBSTK35</v>
      </c>
      <c r="B18" s="100" t="str">
        <f>VLOOKUP(A18,'ProductCode$'!B2:D193,3,FALSE)</f>
        <v>Glue Stick BOSTIK BLU 35gm</v>
      </c>
      <c r="C18" s="103">
        <f>VLOOKUP(A18,'ProductCode$'!B2:U193,4,FALSE)</f>
        <v>2</v>
      </c>
      <c r="D18" s="36">
        <v>8</v>
      </c>
      <c r="E18" s="73">
        <f t="shared" si="0"/>
        <v>16</v>
      </c>
      <c r="F18" s="74"/>
      <c r="G18" s="171"/>
      <c r="H18" s="75">
        <f t="shared" si="1"/>
        <v>0</v>
      </c>
      <c r="I18" s="76"/>
      <c r="J18" s="76"/>
      <c r="K18" s="76"/>
      <c r="L18" s="76"/>
      <c r="M18" s="101"/>
      <c r="N18" s="76"/>
      <c r="O18" s="76"/>
    </row>
    <row r="19" spans="1:15" s="78" customFormat="1" ht="22.5" customHeight="1" x14ac:dyDescent="0.25">
      <c r="A19" s="80" t="str">
        <f>'ProductCode$'!B73</f>
        <v>MRULW30</v>
      </c>
      <c r="B19" s="100" t="str">
        <f>VLOOKUP(A19,'ProductCode$'!B2:D193,3,FALSE)</f>
        <v>Ruler Wooden 30cm</v>
      </c>
      <c r="C19" s="103">
        <f>VLOOKUP(A19,'ProductCode$'!B2:U193,4,FALSE)</f>
        <v>0.45</v>
      </c>
      <c r="D19" s="36">
        <v>1</v>
      </c>
      <c r="E19" s="73">
        <f t="shared" si="0"/>
        <v>0.45</v>
      </c>
      <c r="F19" s="74"/>
      <c r="G19" s="171"/>
      <c r="H19" s="75">
        <f t="shared" si="1"/>
        <v>0</v>
      </c>
      <c r="I19" s="76"/>
      <c r="J19" s="76"/>
      <c r="K19" s="76"/>
      <c r="L19" s="76"/>
      <c r="M19" s="101"/>
      <c r="N19" s="76"/>
      <c r="O19" s="76"/>
    </row>
    <row r="20" spans="1:15" s="78" customFormat="1" ht="22.5" customHeight="1" x14ac:dyDescent="0.25">
      <c r="A20" s="80" t="str">
        <f>'ProductCode$'!B78</f>
        <v>MSCRSJNR</v>
      </c>
      <c r="B20" s="100" t="str">
        <f>VLOOKUP(A20,'ProductCode$'!B2:D193,3,FALSE)</f>
        <v>Scissors (Blunt end)</v>
      </c>
      <c r="C20" s="103">
        <f>VLOOKUP(A20,'ProductCode$'!B2:U193,4,FALSE)</f>
        <v>2.2999999999999998</v>
      </c>
      <c r="D20" s="36">
        <v>1</v>
      </c>
      <c r="E20" s="73">
        <f t="shared" si="0"/>
        <v>2.2999999999999998</v>
      </c>
      <c r="F20" s="74"/>
      <c r="G20" s="171"/>
      <c r="H20" s="75">
        <f t="shared" si="1"/>
        <v>0</v>
      </c>
      <c r="I20" s="76"/>
      <c r="J20" s="76"/>
      <c r="K20" s="76"/>
      <c r="L20" s="76"/>
      <c r="M20" s="101"/>
      <c r="N20" s="76"/>
      <c r="O20" s="76"/>
    </row>
    <row r="21" spans="1:15" s="78" customFormat="1" ht="22.5" customHeight="1" x14ac:dyDescent="0.25">
      <c r="A21" s="36" t="str">
        <f>'ProductCode$'!B17</f>
        <v>SBEA4EXYR348</v>
      </c>
      <c r="B21" s="100" t="str">
        <f>VLOOKUP(A21,'ProductCode$'!B2:D193,3,FALSE)</f>
        <v>Year 3/4 Ruled Exercise Book 48 page - A4 SIZE</v>
      </c>
      <c r="C21" s="103">
        <f>VLOOKUP(A21,'ProductCode$'!B2:U193,4,FALSE)</f>
        <v>0.9</v>
      </c>
      <c r="D21" s="36">
        <v>10</v>
      </c>
      <c r="E21" s="73">
        <f t="shared" si="0"/>
        <v>9</v>
      </c>
      <c r="F21" s="74"/>
      <c r="G21" s="171"/>
      <c r="H21" s="75">
        <f t="shared" si="1"/>
        <v>0</v>
      </c>
      <c r="I21" s="76"/>
      <c r="J21" s="76"/>
      <c r="K21" s="76"/>
      <c r="L21" s="76"/>
      <c r="M21" s="101"/>
      <c r="N21" s="76"/>
      <c r="O21" s="76"/>
    </row>
    <row r="22" spans="1:15" s="78" customFormat="1" ht="22.5" customHeight="1" x14ac:dyDescent="0.25">
      <c r="A22" s="36" t="str">
        <f>'ProductCode$'!B19</f>
        <v>SBG10QD48</v>
      </c>
      <c r="B22" s="100" t="str">
        <f>VLOOKUP(A22,'ProductCode$'!B2:D193,3,FALSE)</f>
        <v>10mm Quad Graph Book 48 page - A4 SIZE</v>
      </c>
      <c r="C22" s="103">
        <f>VLOOKUP(A22,'ProductCode$'!B2:U193,4,FALSE)</f>
        <v>1</v>
      </c>
      <c r="D22" s="36">
        <v>3</v>
      </c>
      <c r="E22" s="73">
        <f t="shared" si="0"/>
        <v>3</v>
      </c>
      <c r="F22" s="74"/>
      <c r="G22" s="171"/>
      <c r="H22" s="75">
        <f t="shared" si="1"/>
        <v>0</v>
      </c>
      <c r="I22" s="76"/>
      <c r="J22" s="76"/>
      <c r="K22" s="76"/>
      <c r="L22" s="76"/>
      <c r="M22" s="101"/>
      <c r="N22" s="76"/>
      <c r="O22" s="76"/>
    </row>
    <row r="23" spans="1:15" s="78" customFormat="1" ht="22.5" customHeight="1" x14ac:dyDescent="0.25">
      <c r="A23" s="36" t="str">
        <f>'ProductCode$'!B35</f>
        <v>SDSFLD20</v>
      </c>
      <c r="B23" s="100" t="str">
        <f>VLOOKUP(A23,'ProductCode$'!B2:D193,3,FALSE)</f>
        <v>Plastic sleeved display folder A4 20 pocket</v>
      </c>
      <c r="C23" s="103">
        <f>VLOOKUP(A23,'ProductCode$'!B2:U193,4,FALSE)</f>
        <v>2.2000000000000002</v>
      </c>
      <c r="D23" s="36">
        <v>2</v>
      </c>
      <c r="E23" s="73">
        <f t="shared" ref="E23" si="6">C23*D23</f>
        <v>4.4000000000000004</v>
      </c>
      <c r="F23" s="74"/>
      <c r="G23" s="171"/>
      <c r="H23" s="75">
        <f t="shared" ref="H23" si="7">G23*C23</f>
        <v>0</v>
      </c>
      <c r="I23" s="76"/>
      <c r="J23" s="76"/>
      <c r="K23" s="76"/>
      <c r="L23" s="76"/>
      <c r="M23" s="101"/>
      <c r="N23" s="76"/>
      <c r="O23" s="76"/>
    </row>
    <row r="24" spans="1:15" s="78" customFormat="1" ht="22.5" customHeight="1" x14ac:dyDescent="0.25">
      <c r="A24" s="36" t="str">
        <f>'ProductCode$'!B83</f>
        <v>SSHPR2HS</v>
      </c>
      <c r="B24" s="100" t="str">
        <f>VLOOKUP(A24,'ProductCode$'!B2:D193,3,FALSE)</f>
        <v>Staedtler Sharpener Plastic Double Tub Slim</v>
      </c>
      <c r="C24" s="103">
        <f>VLOOKUP(A24,'ProductCode$'!B2:U193,4,FALSE)</f>
        <v>1.5</v>
      </c>
      <c r="D24" s="36">
        <v>1</v>
      </c>
      <c r="E24" s="73">
        <f t="shared" si="0"/>
        <v>1.5</v>
      </c>
      <c r="F24" s="74"/>
      <c r="G24" s="171"/>
      <c r="H24" s="75">
        <f t="shared" si="1"/>
        <v>0</v>
      </c>
      <c r="I24" s="76"/>
      <c r="J24" s="76"/>
      <c r="K24" s="76"/>
      <c r="L24" s="76"/>
      <c r="M24" s="101"/>
      <c r="N24" s="76"/>
      <c r="O24" s="76"/>
    </row>
    <row r="25" spans="1:15" s="78" customFormat="1" ht="22.5" customHeight="1" x14ac:dyDescent="0.25">
      <c r="A25" s="36" t="str">
        <f>'ProductCode$'!B98</f>
        <v>SMSCCRD</v>
      </c>
      <c r="B25" s="100" t="str">
        <f>VLOOKUP(A25,'ProductCode$'!B2:D193,3,FALSE)</f>
        <v>Musical Recorder with Protective Cover</v>
      </c>
      <c r="C25" s="103">
        <f>VLOOKUP(A25,'ProductCode$'!B2:U193,4,FALSE)</f>
        <v>14</v>
      </c>
      <c r="D25" s="36">
        <v>1</v>
      </c>
      <c r="E25" s="73">
        <f t="shared" ref="E25" si="8">C25*D25</f>
        <v>14</v>
      </c>
      <c r="F25" s="74"/>
      <c r="G25" s="171"/>
      <c r="H25" s="75">
        <f t="shared" si="1"/>
        <v>0</v>
      </c>
      <c r="I25" s="76"/>
      <c r="J25" s="76"/>
      <c r="K25" s="76"/>
      <c r="L25" s="76"/>
      <c r="M25" s="101"/>
      <c r="N25" s="76"/>
      <c r="O25" s="76"/>
    </row>
    <row r="26" spans="1:15" s="141" customFormat="1" ht="22.5" customHeight="1" x14ac:dyDescent="0.25">
      <c r="A26" s="80" t="str">
        <f>'ProductCode$'!B39</f>
        <v>SCPAPA4</v>
      </c>
      <c r="B26" s="100" t="str">
        <f>VLOOKUP(A26,'ProductCode$'!B2:D193,3,FALSE)</f>
        <v>Ream A4 Paper</v>
      </c>
      <c r="C26" s="103">
        <f>VLOOKUP(A26,'ProductCode$'!B2:U193,4,FALSE)</f>
        <v>6.6</v>
      </c>
      <c r="D26" s="36">
        <v>1</v>
      </c>
      <c r="E26" s="73">
        <f t="shared" si="0"/>
        <v>6.6</v>
      </c>
      <c r="F26" s="74"/>
      <c r="G26" s="171"/>
      <c r="H26" s="75">
        <f t="shared" si="1"/>
        <v>0</v>
      </c>
      <c r="J26" s="76"/>
      <c r="K26" s="76"/>
      <c r="L26" s="76"/>
      <c r="M26" s="101"/>
      <c r="N26" s="76"/>
      <c r="O26" s="77"/>
    </row>
    <row r="27" spans="1:15" s="78" customFormat="1" ht="5.25" customHeight="1" x14ac:dyDescent="0.25">
      <c r="A27" s="135"/>
      <c r="B27" s="136"/>
      <c r="C27" s="143"/>
      <c r="D27" s="137"/>
      <c r="E27" s="144"/>
      <c r="F27" s="74"/>
      <c r="G27" s="139"/>
      <c r="H27" s="140"/>
      <c r="J27" s="76"/>
      <c r="K27" s="76"/>
      <c r="L27" s="76"/>
      <c r="M27" s="101"/>
      <c r="N27" s="76"/>
      <c r="O27" s="76"/>
    </row>
    <row r="28" spans="1:15" s="78" customFormat="1" ht="21" customHeight="1" x14ac:dyDescent="0.25">
      <c r="A28" s="135"/>
      <c r="B28" s="136"/>
      <c r="C28" s="414" t="s">
        <v>331</v>
      </c>
      <c r="D28" s="420"/>
      <c r="E28" s="421">
        <f>SUM(E8:E26)</f>
        <v>115.85</v>
      </c>
      <c r="F28" s="74"/>
      <c r="G28" s="145" t="s">
        <v>24</v>
      </c>
      <c r="H28" s="146">
        <f>SUM(H8:H27)</f>
        <v>0</v>
      </c>
      <c r="I28" s="76"/>
      <c r="J28" s="77"/>
      <c r="K28" s="76"/>
      <c r="L28" s="76"/>
      <c r="M28" s="101"/>
      <c r="N28" s="76"/>
      <c r="O28" s="76"/>
    </row>
    <row r="29" spans="1:15" s="78" customFormat="1" ht="3.75" customHeight="1" x14ac:dyDescent="0.25">
      <c r="A29" s="135"/>
      <c r="B29" s="136"/>
      <c r="C29" s="143"/>
      <c r="D29" s="137"/>
      <c r="E29" s="147"/>
      <c r="F29" s="79"/>
      <c r="G29" s="139"/>
      <c r="H29" s="140"/>
      <c r="I29" s="76"/>
      <c r="J29" s="76"/>
      <c r="K29" s="76"/>
      <c r="L29" s="76"/>
      <c r="M29" s="76"/>
      <c r="N29" s="76"/>
      <c r="O29" s="76"/>
    </row>
    <row r="30" spans="1:15" s="78" customFormat="1" ht="3" customHeight="1" x14ac:dyDescent="0.25">
      <c r="A30" s="464" t="s">
        <v>27</v>
      </c>
      <c r="B30" s="465"/>
      <c r="C30" s="465"/>
      <c r="D30" s="465"/>
      <c r="E30" s="466"/>
      <c r="F30" s="148"/>
      <c r="G30" s="149"/>
      <c r="H30" s="150"/>
      <c r="I30" s="76"/>
      <c r="K30" s="76"/>
      <c r="L30" s="76"/>
      <c r="M30" s="76"/>
      <c r="N30" s="76"/>
    </row>
    <row r="31" spans="1:15" s="78" customFormat="1" ht="24" customHeight="1" x14ac:dyDescent="0.25">
      <c r="A31" s="464" t="s">
        <v>106</v>
      </c>
      <c r="B31" s="465"/>
      <c r="C31" s="465"/>
      <c r="D31" s="465"/>
      <c r="E31" s="466"/>
      <c r="F31" s="151"/>
      <c r="G31" s="152"/>
      <c r="H31" s="153"/>
      <c r="I31" s="76"/>
      <c r="K31" s="76"/>
      <c r="L31" s="76"/>
      <c r="M31" s="76"/>
      <c r="N31" s="76"/>
    </row>
    <row r="32" spans="1:15" s="78" customFormat="1" ht="21.75" customHeight="1" x14ac:dyDescent="0.25">
      <c r="A32" s="279" t="str">
        <f>'ProductCode$'!B100</f>
        <v>SLBGSCT</v>
      </c>
      <c r="B32" s="100" t="str">
        <f>VLOOKUP(A32,'ProductCode$'!B2:D193,3,FALSE)</f>
        <v>SCOTS PGC Library Bag</v>
      </c>
      <c r="C32" s="103">
        <f>VLOOKUP(A32,'ProductCode$'!B2:U193,4,FALSE)</f>
        <v>18.5</v>
      </c>
      <c r="D32" s="36">
        <v>1</v>
      </c>
      <c r="E32" s="73">
        <f t="shared" ref="E32" si="9">C32*D32</f>
        <v>18.5</v>
      </c>
      <c r="F32" s="74"/>
      <c r="G32" s="114"/>
      <c r="H32" s="75">
        <f t="shared" ref="H32" si="10">G32*C32</f>
        <v>0</v>
      </c>
      <c r="I32" s="76"/>
      <c r="J32" s="76"/>
      <c r="K32" s="76"/>
      <c r="L32" s="76"/>
      <c r="M32" s="101"/>
      <c r="N32" s="76"/>
      <c r="O32" s="76"/>
    </row>
    <row r="33" spans="1:15" s="78" customFormat="1" ht="21.75" customHeight="1" x14ac:dyDescent="0.25">
      <c r="A33" s="36" t="str">
        <f>'ProductCode$'!B101</f>
        <v>SCB01</v>
      </c>
      <c r="B33" s="100" t="str">
        <f>VLOOKUP(A33,'ProductCode$'!B2:D193,3,FALSE)</f>
        <v>Chairbag (Harlequin Bag - durable 2 pockets)</v>
      </c>
      <c r="C33" s="103">
        <f>VLOOKUP(A33,'ProductCode$'!B2:U193,4,FALSE)</f>
        <v>19.5</v>
      </c>
      <c r="D33" s="36">
        <v>1</v>
      </c>
      <c r="E33" s="73">
        <f t="shared" ref="E33" si="11">C33*D33</f>
        <v>19.5</v>
      </c>
      <c r="F33" s="74"/>
      <c r="G33" s="114"/>
      <c r="H33" s="75">
        <f t="shared" ref="H33" si="12">G33*C33</f>
        <v>0</v>
      </c>
      <c r="I33" s="76"/>
      <c r="J33" s="76"/>
      <c r="K33" s="76"/>
      <c r="L33" s="76"/>
      <c r="M33" s="101"/>
      <c r="N33" s="76"/>
      <c r="O33" s="76"/>
    </row>
    <row r="34" spans="1:15" s="78" customFormat="1" ht="21.75" customHeight="1" x14ac:dyDescent="0.25">
      <c r="A34" s="80" t="str">
        <f>'ProductCode$'!B95</f>
        <v>SHDPH</v>
      </c>
      <c r="B34" s="100" t="str">
        <f>VLOOKUP(A34,'ProductCode$'!B2:D193,3,FALSE)</f>
        <v xml:space="preserve">Headphones (not earphones) </v>
      </c>
      <c r="C34" s="103">
        <f>VLOOKUP(A34,'ProductCode$'!B2:U193,4,FALSE)</f>
        <v>11.7</v>
      </c>
      <c r="D34" s="36">
        <v>1</v>
      </c>
      <c r="E34" s="73">
        <f t="shared" ref="E34:E36" si="13">C34*D34</f>
        <v>11.7</v>
      </c>
      <c r="F34" s="74"/>
      <c r="G34" s="114"/>
      <c r="H34" s="75">
        <f t="shared" ref="H34:H36" si="14">G34*C34</f>
        <v>0</v>
      </c>
      <c r="K34" s="76"/>
      <c r="L34" s="76"/>
      <c r="M34" s="76"/>
      <c r="N34" s="76"/>
    </row>
    <row r="35" spans="1:15" s="78" customFormat="1" ht="21.75" customHeight="1" x14ac:dyDescent="0.25">
      <c r="A35" s="80" t="str">
        <f>'ProductCode$'!B97</f>
        <v>SBD01</v>
      </c>
      <c r="B35" s="100" t="str">
        <f>VLOOKUP(A35,'ProductCode$'!B2:D193,3,FALSE)</f>
        <v>Drawstring Bag (for headphones)</v>
      </c>
      <c r="C35" s="103">
        <f>VLOOKUP(A35,'ProductCode$'!B2:U193,4,FALSE)</f>
        <v>5.2</v>
      </c>
      <c r="D35" s="36">
        <v>1</v>
      </c>
      <c r="E35" s="73">
        <f t="shared" ref="E35" si="15">C35*D35</f>
        <v>5.2</v>
      </c>
      <c r="F35" s="74"/>
      <c r="G35" s="114"/>
      <c r="H35" s="75">
        <f t="shared" ref="H35" si="16">G35*C35</f>
        <v>0</v>
      </c>
      <c r="K35" s="76"/>
      <c r="L35" s="76"/>
      <c r="M35" s="76"/>
      <c r="N35" s="76"/>
    </row>
    <row r="36" spans="1:15" s="141" customFormat="1" ht="21.75" customHeight="1" x14ac:dyDescent="0.25">
      <c r="A36" s="80" t="str">
        <f>'ProductCode$'!B40</f>
        <v>SBCA4BKCV</v>
      </c>
      <c r="B36" s="100" t="str">
        <f>VLOOKUP(A36,'ProductCode$'!B2:D193,3,FALSE)</f>
        <v>Clear PVC Slip On Book Cover A4 (optional)</v>
      </c>
      <c r="C36" s="103">
        <f>VLOOKUP(A36,'ProductCode$'!B2:U193,4,FALSE)</f>
        <v>1.3</v>
      </c>
      <c r="D36" s="36">
        <v>13</v>
      </c>
      <c r="E36" s="73">
        <f t="shared" si="13"/>
        <v>16.900000000000002</v>
      </c>
      <c r="F36" s="74"/>
      <c r="G36" s="114"/>
      <c r="H36" s="75">
        <f t="shared" si="14"/>
        <v>0</v>
      </c>
      <c r="J36" s="78"/>
      <c r="K36" s="76"/>
      <c r="L36" s="76"/>
      <c r="M36" s="76"/>
      <c r="N36" s="77"/>
    </row>
    <row r="37" spans="1:15" ht="21.75" customHeight="1" x14ac:dyDescent="0.25">
      <c r="A37" s="456" t="s">
        <v>27</v>
      </c>
      <c r="B37" s="457"/>
      <c r="C37" s="457"/>
      <c r="D37" s="457"/>
      <c r="E37" s="458"/>
      <c r="F37" s="15"/>
      <c r="G37" s="48" t="s">
        <v>24</v>
      </c>
      <c r="H37" s="54">
        <f>SUM(H32:H36)</f>
        <v>0</v>
      </c>
      <c r="I37" s="1"/>
      <c r="K37" s="1"/>
      <c r="L37" s="1"/>
      <c r="M37" s="1"/>
      <c r="N37" s="1"/>
    </row>
    <row r="38" spans="1:15" ht="3.75" customHeight="1" x14ac:dyDescent="0.25">
      <c r="A38" s="23"/>
      <c r="B38" s="38"/>
      <c r="C38" s="43"/>
      <c r="D38" s="43"/>
      <c r="E38" s="64"/>
      <c r="F38" s="51"/>
      <c r="G38" s="50"/>
      <c r="H38" s="81"/>
      <c r="I38" s="1"/>
      <c r="K38" s="1"/>
      <c r="L38" s="1"/>
      <c r="M38" s="1"/>
      <c r="N38" s="1"/>
    </row>
    <row r="39" spans="1:15" ht="24" customHeight="1" x14ac:dyDescent="0.25">
      <c r="A39" s="450" t="s">
        <v>329</v>
      </c>
      <c r="B39" s="451"/>
      <c r="C39" s="451"/>
      <c r="D39" s="451"/>
      <c r="E39" s="452"/>
      <c r="F39" s="424"/>
      <c r="G39" s="409"/>
      <c r="H39" s="410">
        <f>SUM(H28,H37)</f>
        <v>0</v>
      </c>
    </row>
    <row r="40" spans="1:15" ht="3.75" customHeight="1" x14ac:dyDescent="0.25">
      <c r="E40" s="7"/>
      <c r="F40" s="6"/>
      <c r="G40" s="5"/>
    </row>
    <row r="41" spans="1:15" s="97" customFormat="1" ht="24.75" customHeight="1" x14ac:dyDescent="0.25">
      <c r="A41" s="437" t="s">
        <v>332</v>
      </c>
      <c r="B41" s="437"/>
      <c r="C41" s="437"/>
      <c r="D41" s="437"/>
      <c r="E41" s="437"/>
      <c r="F41" s="437"/>
      <c r="G41" s="437"/>
      <c r="H41" s="437"/>
    </row>
    <row r="42" spans="1:15" s="122" customFormat="1" ht="29.25" customHeight="1" x14ac:dyDescent="0.25">
      <c r="A42" s="438" t="s">
        <v>334</v>
      </c>
      <c r="B42" s="439"/>
      <c r="C42" s="439"/>
      <c r="D42" s="439"/>
      <c r="E42" s="439"/>
      <c r="F42" s="439"/>
      <c r="G42" s="439"/>
      <c r="H42" s="440"/>
      <c r="M42" s="124"/>
    </row>
    <row r="43" spans="1:15" ht="9" customHeight="1" x14ac:dyDescent="0.25">
      <c r="B43" s="84"/>
      <c r="E43" s="7"/>
      <c r="F43" s="6"/>
      <c r="G43" s="5"/>
    </row>
    <row r="44" spans="1:15" ht="27" customHeight="1" x14ac:dyDescent="0.25">
      <c r="A44" s="107"/>
      <c r="B44" s="94"/>
      <c r="C44" s="107"/>
      <c r="D44" s="441" t="s">
        <v>333</v>
      </c>
      <c r="E44" s="441"/>
      <c r="F44" s="441"/>
      <c r="G44" s="441"/>
      <c r="H44" s="422">
        <f>H39</f>
        <v>0</v>
      </c>
    </row>
    <row r="45" spans="1:15" ht="18.75" customHeight="1" x14ac:dyDescent="0.25">
      <c r="A45" s="115"/>
      <c r="B45" s="204" t="s">
        <v>86</v>
      </c>
      <c r="C45" s="20"/>
      <c r="D45" s="107"/>
      <c r="E45" s="205" t="s">
        <v>150</v>
      </c>
      <c r="G45" s="207" t="s">
        <v>149</v>
      </c>
      <c r="H45" s="207" t="s">
        <v>151</v>
      </c>
    </row>
    <row r="46" spans="1:15" ht="6.75" customHeight="1" x14ac:dyDescent="0.25">
      <c r="B46" s="84"/>
      <c r="C46" s="3"/>
      <c r="D46" s="3"/>
      <c r="E46" s="3"/>
      <c r="F46" s="3"/>
      <c r="G46" s="3"/>
    </row>
    <row r="47" spans="1:15" ht="26.25" customHeight="1" x14ac:dyDescent="0.25">
      <c r="A47" s="85" t="s">
        <v>32</v>
      </c>
      <c r="B47" s="94"/>
      <c r="C47" s="3" t="s">
        <v>33</v>
      </c>
      <c r="D47" s="443"/>
      <c r="E47" s="443"/>
      <c r="F47" s="443"/>
      <c r="G47" s="443"/>
      <c r="H47" s="443"/>
    </row>
    <row r="48" spans="1:15" ht="6.75" customHeight="1" x14ac:dyDescent="0.25">
      <c r="B48" s="84"/>
      <c r="C48" s="434"/>
      <c r="D48" s="434"/>
      <c r="E48" s="434"/>
      <c r="F48" s="6"/>
      <c r="G48" s="5"/>
    </row>
    <row r="49" spans="1:9" s="97" customFormat="1" ht="41.25" customHeight="1" x14ac:dyDescent="0.25">
      <c r="A49" s="444" t="s">
        <v>328</v>
      </c>
      <c r="B49" s="444"/>
      <c r="C49" s="444"/>
      <c r="D49" s="444"/>
      <c r="E49" s="444"/>
      <c r="F49" s="444"/>
      <c r="G49" s="444"/>
      <c r="H49" s="444"/>
      <c r="I49" s="99"/>
    </row>
    <row r="50" spans="1:9" s="92" customFormat="1" ht="18.75" customHeight="1" x14ac:dyDescent="0.25">
      <c r="A50" s="95" t="s">
        <v>25</v>
      </c>
      <c r="B50" s="459" t="s">
        <v>108</v>
      </c>
      <c r="C50" s="459"/>
      <c r="D50" s="459"/>
      <c r="E50" s="459"/>
      <c r="F50" s="459"/>
      <c r="G50" s="459"/>
      <c r="H50" s="459"/>
      <c r="I50" s="93"/>
    </row>
    <row r="51" spans="1:9" ht="18.75" customHeight="1" x14ac:dyDescent="0.25">
      <c r="A51" s="442" t="s">
        <v>181</v>
      </c>
      <c r="B51" s="442"/>
      <c r="C51" s="442"/>
      <c r="D51" s="442"/>
      <c r="E51" s="442"/>
      <c r="F51" s="442"/>
      <c r="G51" s="442"/>
      <c r="H51" s="442"/>
    </row>
    <row r="52" spans="1:9" ht="16.5" customHeight="1" x14ac:dyDescent="0.25">
      <c r="B52" s="17"/>
    </row>
    <row r="53" spans="1:9" ht="15" x14ac:dyDescent="0.25"/>
    <row r="54" spans="1:9" ht="16.5" customHeight="1" x14ac:dyDescent="0.25">
      <c r="B54" s="35"/>
    </row>
  </sheetData>
  <sheetProtection algorithmName="SHA-512" hashValue="eTneQ2fG5Omd+Ov640wpIg7XYb46xIpMHoTZh+L7mPiDPGAYwJObOzq/ynS/euchudHAbmarMl/dENdx3Ik8gw==" saltValue="sn2pxulaSkbogV94rZ3hrg==" spinCount="100000" sheet="1" selectLockedCells="1"/>
  <mergeCells count="20">
    <mergeCell ref="A5:H5"/>
    <mergeCell ref="A41:H41"/>
    <mergeCell ref="A6:E6"/>
    <mergeCell ref="G6:H6"/>
    <mergeCell ref="A42:H42"/>
    <mergeCell ref="A30:E30"/>
    <mergeCell ref="A31:E31"/>
    <mergeCell ref="A39:E39"/>
    <mergeCell ref="A37:E37"/>
    <mergeCell ref="A1:H1"/>
    <mergeCell ref="A2:H2"/>
    <mergeCell ref="A3:H3"/>
    <mergeCell ref="A4:D4"/>
    <mergeCell ref="E4:H4"/>
    <mergeCell ref="D44:G44"/>
    <mergeCell ref="A51:H51"/>
    <mergeCell ref="D47:H47"/>
    <mergeCell ref="C48:E48"/>
    <mergeCell ref="A49:H49"/>
    <mergeCell ref="B50:H50"/>
  </mergeCells>
  <printOptions horizontalCentered="1"/>
  <pageMargins left="0.70866141732283472" right="0.70866141732283472" top="0.31496062992125984" bottom="0.31496062992125984" header="0.31496062992125984" footer="0.31496062992125984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628650</xdr:colOff>
                    <xdr:row>44</xdr:row>
                    <xdr:rowOff>38100</xdr:rowOff>
                  </from>
                  <to>
                    <xdr:col>6</xdr:col>
                    <xdr:colOff>819150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7</xdr:col>
                    <xdr:colOff>638175</xdr:colOff>
                    <xdr:row>44</xdr:row>
                    <xdr:rowOff>28575</xdr:rowOff>
                  </from>
                  <to>
                    <xdr:col>8</xdr:col>
                    <xdr:colOff>9525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2.85546875" style="5" customWidth="1"/>
    <col min="2" max="2" width="53.5703125" style="4" customWidth="1"/>
    <col min="3" max="3" width="13.140625" style="5" customWidth="1"/>
    <col min="4" max="4" width="9" style="5" customWidth="1"/>
    <col min="5" max="5" width="13.28515625" style="5" customWidth="1"/>
    <col min="6" max="6" width="1.5703125" customWidth="1"/>
    <col min="7" max="7" width="12" customWidth="1"/>
    <col min="8" max="8" width="14.7109375" style="7" customWidth="1"/>
    <col min="9" max="9" width="11.140625" customWidth="1"/>
    <col min="10" max="10" width="11.28515625" customWidth="1"/>
    <col min="11" max="11" width="12.42578125" customWidth="1"/>
    <col min="12" max="12" width="30.42578125" customWidth="1"/>
  </cols>
  <sheetData>
    <row r="1" spans="1:15" s="2" customFormat="1" ht="31.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15" s="2" customFormat="1" ht="12.75" customHeight="1" x14ac:dyDescent="0.25">
      <c r="A2" s="434" t="s">
        <v>187</v>
      </c>
      <c r="B2" s="434"/>
      <c r="C2" s="434"/>
      <c r="D2" s="434"/>
      <c r="E2" s="434"/>
      <c r="F2" s="434"/>
      <c r="G2" s="434"/>
      <c r="H2" s="434"/>
    </row>
    <row r="3" spans="1:15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15" s="2" customFormat="1" ht="27.75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15" s="9" customFormat="1" ht="9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15" s="2" customFormat="1" ht="32.25" customHeight="1" x14ac:dyDescent="0.25">
      <c r="A6" s="37" t="s">
        <v>14</v>
      </c>
      <c r="B6" s="32" t="s">
        <v>1</v>
      </c>
      <c r="C6" s="37" t="s">
        <v>2</v>
      </c>
      <c r="D6" s="33" t="s">
        <v>19</v>
      </c>
      <c r="E6" s="34" t="s">
        <v>20</v>
      </c>
      <c r="F6" s="68"/>
      <c r="G6" s="27" t="s">
        <v>22</v>
      </c>
      <c r="H6" s="21" t="s">
        <v>20</v>
      </c>
      <c r="J6" s="9"/>
      <c r="K6" s="1"/>
      <c r="L6" s="1"/>
      <c r="M6" s="18"/>
      <c r="N6" s="1"/>
      <c r="O6" s="9"/>
    </row>
    <row r="7" spans="1:15" s="78" customFormat="1" ht="21.75" customHeight="1" x14ac:dyDescent="0.25">
      <c r="A7" s="80" t="str">
        <f>'ProductCode$'!B2</f>
        <v>SDOCWCLR</v>
      </c>
      <c r="B7" s="100" t="str">
        <f>VLOOKUP(A7,'ProductCode$'!B2:D193,3,FALSE)</f>
        <v>Document wallet (plastic/vinyl top closing)</v>
      </c>
      <c r="C7" s="103">
        <f>VLOOKUP(A7,'ProductCode$'!B2:U193,4,FALSE)</f>
        <v>1.2</v>
      </c>
      <c r="D7" s="36">
        <v>1</v>
      </c>
      <c r="E7" s="73">
        <f>C7*D7</f>
        <v>1.2</v>
      </c>
      <c r="F7" s="74"/>
      <c r="G7" s="114"/>
      <c r="H7" s="75">
        <f>G7*C7</f>
        <v>0</v>
      </c>
      <c r="I7" s="76"/>
      <c r="J7" s="76"/>
      <c r="K7" s="76"/>
      <c r="L7" s="76"/>
      <c r="M7" s="101"/>
      <c r="N7" s="76"/>
      <c r="O7" s="76"/>
    </row>
    <row r="8" spans="1:15" s="78" customFormat="1" ht="19.5" customHeight="1" x14ac:dyDescent="0.25">
      <c r="A8" s="80" t="str">
        <f>'ProductCode$'!B3</f>
        <v>SPCLCSVNYLG</v>
      </c>
      <c r="B8" s="100" t="str">
        <f>VLOOKUP(A8,'ProductCode$'!B2:D193,3,FALSE)</f>
        <v>Large Pencil case</v>
      </c>
      <c r="C8" s="103">
        <f>VLOOKUP(A8,'ProductCode$'!B2:U193,4,FALSE)</f>
        <v>3.2</v>
      </c>
      <c r="D8" s="36">
        <v>1</v>
      </c>
      <c r="E8" s="73">
        <f>C8*D8</f>
        <v>3.2</v>
      </c>
      <c r="F8" s="74"/>
      <c r="G8" s="114"/>
      <c r="H8" s="75">
        <f>G8*C8</f>
        <v>0</v>
      </c>
      <c r="I8" s="76"/>
      <c r="J8" s="76"/>
      <c r="K8" s="76"/>
      <c r="L8" s="76"/>
      <c r="M8" s="101"/>
      <c r="N8" s="76"/>
      <c r="O8" s="76"/>
    </row>
    <row r="9" spans="1:15" s="78" customFormat="1" ht="18.75" customHeight="1" x14ac:dyDescent="0.25">
      <c r="A9" s="80" t="str">
        <f>'ProductCode$'!B85</f>
        <v>STSS200</v>
      </c>
      <c r="B9" s="100" t="str">
        <f>VLOOKUP(A9,'ProductCode$'!B2:D193,3,FALSE)</f>
        <v>Tissues 200 pk</v>
      </c>
      <c r="C9" s="103">
        <f>VLOOKUP(A9,'ProductCode$'!B2:U193,4,FALSE)</f>
        <v>2</v>
      </c>
      <c r="D9" s="36">
        <v>2</v>
      </c>
      <c r="E9" s="73">
        <f t="shared" ref="E9:E28" si="0">C9*D9</f>
        <v>4</v>
      </c>
      <c r="F9" s="74"/>
      <c r="G9" s="114"/>
      <c r="H9" s="75">
        <f t="shared" ref="H9:H28" si="1">G9*C9</f>
        <v>0</v>
      </c>
      <c r="I9" s="76"/>
      <c r="J9" s="76"/>
      <c r="K9" s="76"/>
      <c r="L9" s="76"/>
      <c r="M9" s="101"/>
      <c r="N9" s="76"/>
      <c r="O9" s="76"/>
    </row>
    <row r="10" spans="1:15" s="78" customFormat="1" ht="21" customHeight="1" x14ac:dyDescent="0.25">
      <c r="A10" s="80" t="str">
        <f>'ProductCode$'!B42</f>
        <v>STEXTA12</v>
      </c>
      <c r="B10" s="100" t="str">
        <f>VLOOKUP(A10,'ProductCode$'!B2:D193,3,FALSE)</f>
        <v>Textas (Pack 12) Staedtler Noris brand</v>
      </c>
      <c r="C10" s="103">
        <f>VLOOKUP(A10,'ProductCode$'!B2:U193,4,FALSE)</f>
        <v>8.8000000000000007</v>
      </c>
      <c r="D10" s="36">
        <v>1</v>
      </c>
      <c r="E10" s="73">
        <f t="shared" si="0"/>
        <v>8.8000000000000007</v>
      </c>
      <c r="F10" s="74"/>
      <c r="G10" s="114"/>
      <c r="H10" s="75">
        <f t="shared" si="1"/>
        <v>0</v>
      </c>
      <c r="I10" s="76"/>
      <c r="J10" s="76"/>
      <c r="K10" s="76"/>
      <c r="L10" s="76"/>
      <c r="M10" s="101"/>
      <c r="N10" s="76"/>
      <c r="O10" s="76"/>
    </row>
    <row r="11" spans="1:15" s="78" customFormat="1" ht="18.75" customHeight="1" x14ac:dyDescent="0.25">
      <c r="A11" s="80" t="str">
        <f>'ProductCode$'!B55</f>
        <v>SPENRED</v>
      </c>
      <c r="B11" s="100" t="str">
        <f>VLOOKUP(A11,'ProductCode$'!B2:D193,3,FALSE)</f>
        <v>Red Pen</v>
      </c>
      <c r="C11" s="103">
        <f>VLOOKUP(A11,'ProductCode$'!B2:U193,4,FALSE)</f>
        <v>0.5</v>
      </c>
      <c r="D11" s="36">
        <v>1</v>
      </c>
      <c r="E11" s="73">
        <f t="shared" ref="E11" si="2">C11*D11</f>
        <v>0.5</v>
      </c>
      <c r="F11" s="74"/>
      <c r="G11" s="114"/>
      <c r="H11" s="75">
        <f t="shared" ref="H11" si="3">G11*C11</f>
        <v>0</v>
      </c>
      <c r="I11" s="76"/>
      <c r="J11" s="76"/>
      <c r="K11" s="76"/>
      <c r="L11" s="76"/>
      <c r="M11" s="101"/>
      <c r="N11" s="76"/>
      <c r="O11" s="76"/>
    </row>
    <row r="12" spans="1:15" s="78" customFormat="1" ht="21.75" customHeight="1" x14ac:dyDescent="0.25">
      <c r="A12" s="80" t="str">
        <f>'ProductCode$'!B57</f>
        <v>SPENGRN</v>
      </c>
      <c r="B12" s="100" t="str">
        <f>VLOOKUP(A12,'ProductCode$'!B2:D193,3,FALSE)</f>
        <v>Green Pen</v>
      </c>
      <c r="C12" s="103">
        <f>VLOOKUP(A12,'ProductCode$'!B2:U193,4,FALSE)</f>
        <v>1</v>
      </c>
      <c r="D12" s="36">
        <v>1</v>
      </c>
      <c r="E12" s="73">
        <f t="shared" ref="E12" si="4">C12*D12</f>
        <v>1</v>
      </c>
      <c r="F12" s="74"/>
      <c r="G12" s="114"/>
      <c r="H12" s="75">
        <f t="shared" ref="H12" si="5">G12*C12</f>
        <v>0</v>
      </c>
      <c r="I12" s="76"/>
      <c r="J12" s="76"/>
      <c r="K12" s="76"/>
      <c r="L12" s="76"/>
      <c r="M12" s="101"/>
      <c r="N12" s="76"/>
      <c r="O12" s="76"/>
    </row>
    <row r="13" spans="1:15" s="78" customFormat="1" ht="21.75" customHeight="1" x14ac:dyDescent="0.25">
      <c r="A13" s="80" t="str">
        <f>'ProductCode$'!B12</f>
        <v>SBSCR72</v>
      </c>
      <c r="B13" s="100" t="str">
        <f>VLOOKUP(A13,'ProductCode$'!B2:D193,3,FALSE)</f>
        <v>Scrap Book 72 page (blank pages - not lined)</v>
      </c>
      <c r="C13" s="103">
        <f>VLOOKUP(A13,'ProductCode$'!B2:U193,4,FALSE)</f>
        <v>2</v>
      </c>
      <c r="D13" s="36">
        <v>4</v>
      </c>
      <c r="E13" s="73">
        <f t="shared" si="0"/>
        <v>8</v>
      </c>
      <c r="F13" s="74"/>
      <c r="G13" s="114"/>
      <c r="H13" s="75">
        <f t="shared" si="1"/>
        <v>0</v>
      </c>
      <c r="I13" s="76"/>
      <c r="J13" s="76"/>
      <c r="K13" s="76"/>
      <c r="L13" s="76"/>
      <c r="M13" s="101"/>
      <c r="N13" s="76"/>
      <c r="O13" s="76"/>
    </row>
    <row r="14" spans="1:15" s="78" customFormat="1" ht="21.75" customHeight="1" x14ac:dyDescent="0.25">
      <c r="A14" s="80" t="str">
        <f>'ProductCode$'!B44</f>
        <v>SPCLCLR24</v>
      </c>
      <c r="B14" s="100" t="str">
        <f>VLOOKUP(A14,'ProductCode$'!B2:D193,3,FALSE)</f>
        <v>Coloured Pencils (Pack 24) Staedtler Noris brand</v>
      </c>
      <c r="C14" s="103">
        <f>VLOOKUP(A14,'ProductCode$'!B2:U193,4,FALSE)</f>
        <v>8.5</v>
      </c>
      <c r="D14" s="36">
        <v>1</v>
      </c>
      <c r="E14" s="73">
        <f t="shared" si="0"/>
        <v>8.5</v>
      </c>
      <c r="F14" s="74"/>
      <c r="G14" s="114"/>
      <c r="H14" s="75">
        <f t="shared" si="1"/>
        <v>0</v>
      </c>
      <c r="I14" s="76"/>
      <c r="J14" s="76"/>
      <c r="K14" s="76"/>
      <c r="L14" s="76"/>
      <c r="M14" s="101"/>
      <c r="N14" s="76"/>
      <c r="O14" s="76"/>
    </row>
    <row r="15" spans="1:15" s="78" customFormat="1" ht="21.75" customHeight="1" x14ac:dyDescent="0.25">
      <c r="A15" s="80" t="str">
        <f>'ProductCode$'!B58</f>
        <v>SHGHLT</v>
      </c>
      <c r="B15" s="100" t="str">
        <f>VLOOKUP(A15,'ProductCode$'!B2:D193,3,FALSE)</f>
        <v>Highlighter pens (different colours)</v>
      </c>
      <c r="C15" s="103">
        <f>VLOOKUP(A15,'ProductCode$'!B2:U193,4,FALSE)</f>
        <v>1.3</v>
      </c>
      <c r="D15" s="36">
        <v>2</v>
      </c>
      <c r="E15" s="73">
        <f t="shared" si="0"/>
        <v>2.6</v>
      </c>
      <c r="F15" s="74"/>
      <c r="G15" s="114"/>
      <c r="H15" s="75">
        <f t="shared" si="1"/>
        <v>0</v>
      </c>
      <c r="I15" s="76"/>
      <c r="J15" s="76"/>
      <c r="K15" s="76"/>
      <c r="L15" s="76"/>
      <c r="M15" s="101"/>
      <c r="N15" s="76"/>
      <c r="O15" s="76"/>
    </row>
    <row r="16" spans="1:15" s="78" customFormat="1" ht="21.75" customHeight="1" x14ac:dyDescent="0.25">
      <c r="A16" s="80" t="str">
        <f>'ProductCode$'!B67</f>
        <v>SESRRSP</v>
      </c>
      <c r="B16" s="100" t="str">
        <f>VLOOKUP(A16,'ProductCode$'!B2:D193,3,FALSE)</f>
        <v>Eraser Staedtler Rasoplast Combi</v>
      </c>
      <c r="C16" s="103">
        <f>VLOOKUP(A16,'ProductCode$'!B2:U193,4,FALSE)</f>
        <v>1.8</v>
      </c>
      <c r="D16" s="36">
        <v>4</v>
      </c>
      <c r="E16" s="73">
        <f t="shared" si="0"/>
        <v>7.2</v>
      </c>
      <c r="F16" s="74"/>
      <c r="G16" s="114"/>
      <c r="H16" s="75">
        <f t="shared" si="1"/>
        <v>0</v>
      </c>
      <c r="I16" s="76"/>
      <c r="J16" s="76"/>
      <c r="K16" s="76"/>
      <c r="L16" s="76"/>
      <c r="M16" s="101"/>
      <c r="N16" s="76"/>
      <c r="O16" s="76"/>
    </row>
    <row r="17" spans="1:15" s="78" customFormat="1" ht="21.75" customHeight="1" x14ac:dyDescent="0.25">
      <c r="A17" s="80" t="str">
        <f>'ProductCode$'!B48</f>
        <v>SPCLHB</v>
      </c>
      <c r="B17" s="100" t="str">
        <f>VLOOKUP(A17,'ProductCode$'!B2:D193,3,FALSE)</f>
        <v>HB Pencils (Staedtler brand)</v>
      </c>
      <c r="C17" s="103">
        <f>VLOOKUP(A17,'ProductCode$'!B2:U193,4,FALSE)</f>
        <v>0.4</v>
      </c>
      <c r="D17" s="36">
        <v>24</v>
      </c>
      <c r="E17" s="73">
        <f t="shared" si="0"/>
        <v>9.6000000000000014</v>
      </c>
      <c r="F17" s="74"/>
      <c r="G17" s="114"/>
      <c r="H17" s="75">
        <f t="shared" si="1"/>
        <v>0</v>
      </c>
      <c r="I17" s="76"/>
      <c r="J17" s="76"/>
      <c r="K17" s="76"/>
      <c r="L17" s="76"/>
      <c r="M17" s="101"/>
      <c r="N17" s="76"/>
      <c r="O17" s="76"/>
    </row>
    <row r="18" spans="1:15" s="78" customFormat="1" ht="21.75" customHeight="1" x14ac:dyDescent="0.25">
      <c r="A18" s="80" t="str">
        <f>'ProductCode$'!B64</f>
        <v>SPENNPBLK</v>
      </c>
      <c r="B18" s="100" t="str">
        <f>VLOOKUP(A18,'ProductCode$'!B2:D193,3,FALSE)</f>
        <v>Fine point black pen - Art (Non-Permanent)</v>
      </c>
      <c r="C18" s="103">
        <f>VLOOKUP(A18,'ProductCode$'!B2:U193,4,FALSE)</f>
        <v>4</v>
      </c>
      <c r="D18" s="36">
        <v>1</v>
      </c>
      <c r="E18" s="73">
        <f t="shared" si="0"/>
        <v>4</v>
      </c>
      <c r="F18" s="74"/>
      <c r="G18" s="114"/>
      <c r="H18" s="75">
        <f t="shared" si="1"/>
        <v>0</v>
      </c>
      <c r="I18" s="76"/>
      <c r="J18" s="76"/>
      <c r="K18" s="76"/>
      <c r="L18" s="76"/>
      <c r="M18" s="101"/>
      <c r="N18" s="76"/>
      <c r="O18" s="76"/>
    </row>
    <row r="19" spans="1:15" s="78" customFormat="1" ht="21.75" customHeight="1" x14ac:dyDescent="0.25">
      <c r="A19" s="80" t="str">
        <f>'ProductCode$'!B70</f>
        <v>SGLUBSTK35</v>
      </c>
      <c r="B19" s="100" t="str">
        <f>VLOOKUP(A19,'ProductCode$'!B2:D193,3,FALSE)</f>
        <v>Glue Stick BOSTIK BLU 35gm</v>
      </c>
      <c r="C19" s="103">
        <f>VLOOKUP(A19,'ProductCode$'!B2:U193,4,FALSE)</f>
        <v>2</v>
      </c>
      <c r="D19" s="36">
        <v>6</v>
      </c>
      <c r="E19" s="73">
        <f t="shared" si="0"/>
        <v>12</v>
      </c>
      <c r="F19" s="74"/>
      <c r="G19" s="114"/>
      <c r="H19" s="75">
        <f t="shared" si="1"/>
        <v>0</v>
      </c>
      <c r="I19" s="76"/>
      <c r="J19" s="76"/>
      <c r="K19" s="76"/>
      <c r="L19" s="76"/>
      <c r="M19" s="101"/>
      <c r="N19" s="76"/>
      <c r="O19" s="76"/>
    </row>
    <row r="20" spans="1:15" s="78" customFormat="1" ht="21.75" customHeight="1" x14ac:dyDescent="0.25">
      <c r="A20" s="80" t="str">
        <f>'ProductCode$'!B73</f>
        <v>MRULW30</v>
      </c>
      <c r="B20" s="100" t="str">
        <f>VLOOKUP(A20,'ProductCode$'!B2:D193,3,FALSE)</f>
        <v>Ruler Wooden 30cm</v>
      </c>
      <c r="C20" s="103">
        <f>VLOOKUP(A20,'ProductCode$'!B2:U193,4,FALSE)</f>
        <v>0.45</v>
      </c>
      <c r="D20" s="36">
        <v>1</v>
      </c>
      <c r="E20" s="73">
        <f t="shared" si="0"/>
        <v>0.45</v>
      </c>
      <c r="F20" s="74"/>
      <c r="G20" s="114"/>
      <c r="H20" s="75">
        <f t="shared" si="1"/>
        <v>0</v>
      </c>
      <c r="I20" s="76"/>
      <c r="J20" s="76"/>
      <c r="K20" s="76"/>
      <c r="L20" s="76"/>
      <c r="M20" s="101"/>
      <c r="N20" s="76"/>
      <c r="O20" s="76"/>
    </row>
    <row r="21" spans="1:15" s="78" customFormat="1" ht="21.75" customHeight="1" x14ac:dyDescent="0.25">
      <c r="A21" s="80" t="str">
        <f>'ProductCode$'!B80</f>
        <v>MSCRS210</v>
      </c>
      <c r="B21" s="100" t="str">
        <f>VLOOKUP(A21,'ProductCode$'!B2:D193,3,FALSE)</f>
        <v>Scissors 210mm (Adult size - Large)</v>
      </c>
      <c r="C21" s="103">
        <f>VLOOKUP(A21,'ProductCode$'!B2:U193,4,FALSE)</f>
        <v>2.5</v>
      </c>
      <c r="D21" s="36">
        <v>1</v>
      </c>
      <c r="E21" s="73">
        <f t="shared" si="0"/>
        <v>2.5</v>
      </c>
      <c r="F21" s="74"/>
      <c r="G21" s="114"/>
      <c r="H21" s="75">
        <f t="shared" si="1"/>
        <v>0</v>
      </c>
      <c r="I21" s="76"/>
      <c r="J21" s="76"/>
      <c r="K21" s="76"/>
      <c r="L21" s="76"/>
      <c r="M21" s="101"/>
      <c r="N21" s="76"/>
      <c r="O21" s="76"/>
    </row>
    <row r="22" spans="1:15" s="78" customFormat="1" ht="21.75" customHeight="1" x14ac:dyDescent="0.25">
      <c r="A22" s="80" t="str">
        <f>'ProductCode$'!B35</f>
        <v>SDSFLD20</v>
      </c>
      <c r="B22" s="100" t="str">
        <f>VLOOKUP(A22,'ProductCode$'!B2:D193,3,FALSE)</f>
        <v>Plastic sleeved display folder A4 20 pocket</v>
      </c>
      <c r="C22" s="103">
        <f>VLOOKUP(A22,'ProductCode$'!B2:U193,4,FALSE)</f>
        <v>2.2000000000000002</v>
      </c>
      <c r="D22" s="36">
        <v>3</v>
      </c>
      <c r="E22" s="73">
        <f t="shared" si="0"/>
        <v>6.6000000000000005</v>
      </c>
      <c r="F22" s="74"/>
      <c r="G22" s="114"/>
      <c r="H22" s="75">
        <f t="shared" si="1"/>
        <v>0</v>
      </c>
      <c r="I22" s="76"/>
      <c r="J22" s="76"/>
      <c r="K22" s="76"/>
      <c r="L22" s="76"/>
      <c r="M22" s="101"/>
      <c r="N22" s="76"/>
      <c r="O22" s="76"/>
    </row>
    <row r="23" spans="1:15" s="78" customFormat="1" ht="21.75" customHeight="1" x14ac:dyDescent="0.25">
      <c r="A23" s="36" t="str">
        <f>'ProductCode$'!B17</f>
        <v>SBEA4EXYR348</v>
      </c>
      <c r="B23" s="100" t="str">
        <f>VLOOKUP(A23,'ProductCode$'!B2:D193,3,FALSE)</f>
        <v>Year 3/4 Ruled Exercise Book 48 page - A4 SIZE</v>
      </c>
      <c r="C23" s="103">
        <f>VLOOKUP(A23,'ProductCode$'!B2:U193,4,FALSE)</f>
        <v>0.9</v>
      </c>
      <c r="D23" s="36">
        <v>10</v>
      </c>
      <c r="E23" s="73">
        <f t="shared" si="0"/>
        <v>9</v>
      </c>
      <c r="F23" s="74"/>
      <c r="G23" s="114"/>
      <c r="H23" s="75">
        <f t="shared" si="1"/>
        <v>0</v>
      </c>
      <c r="I23" s="76"/>
      <c r="J23" s="76"/>
      <c r="K23" s="76"/>
      <c r="L23" s="76"/>
      <c r="M23" s="101"/>
      <c r="N23" s="76"/>
      <c r="O23" s="76"/>
    </row>
    <row r="24" spans="1:15" s="78" customFormat="1" ht="21" customHeight="1" x14ac:dyDescent="0.25">
      <c r="A24" s="36" t="str">
        <f>'ProductCode$'!B19</f>
        <v>SBG10QD48</v>
      </c>
      <c r="B24" s="100" t="str">
        <f>VLOOKUP(A24,'ProductCode$'!B2:D193,3,FALSE)</f>
        <v>10mm Quad Graph Book 48 page - A4 SIZE</v>
      </c>
      <c r="C24" s="103">
        <f>VLOOKUP(A24,'ProductCode$'!B2:U193,4,FALSE)</f>
        <v>1</v>
      </c>
      <c r="D24" s="36">
        <v>1</v>
      </c>
      <c r="E24" s="73">
        <f t="shared" si="0"/>
        <v>1</v>
      </c>
      <c r="F24" s="74"/>
      <c r="G24" s="114"/>
      <c r="H24" s="75">
        <f t="shared" si="1"/>
        <v>0</v>
      </c>
      <c r="I24" s="76"/>
      <c r="J24" s="76"/>
      <c r="K24" s="76"/>
      <c r="L24" s="76"/>
      <c r="M24" s="101"/>
      <c r="N24" s="76"/>
      <c r="O24" s="76"/>
    </row>
    <row r="25" spans="1:15" s="141" customFormat="1" ht="21.75" customHeight="1" x14ac:dyDescent="0.25">
      <c r="A25" s="36" t="str">
        <f>'ProductCode$'!B27</f>
        <v>SBMSC64</v>
      </c>
      <c r="B25" s="100" t="str">
        <f>VLOOKUP(A25,'ProductCode$'!B2:D193,3,FALSE)</f>
        <v>Exercise Book w/ manuscript - Music 48 page - A4</v>
      </c>
      <c r="C25" s="103">
        <f>VLOOKUP(A25,'ProductCode$'!B2:U193,4,FALSE)</f>
        <v>2</v>
      </c>
      <c r="D25" s="36">
        <v>1</v>
      </c>
      <c r="E25" s="73">
        <f>C25*D25</f>
        <v>2</v>
      </c>
      <c r="F25" s="74"/>
      <c r="G25" s="114"/>
      <c r="H25" s="75">
        <f>G25*C25</f>
        <v>0</v>
      </c>
      <c r="J25" s="76"/>
      <c r="K25" s="76"/>
      <c r="L25" s="76"/>
      <c r="M25" s="101"/>
      <c r="N25" s="76"/>
      <c r="O25" s="77"/>
    </row>
    <row r="26" spans="1:15" s="78" customFormat="1" ht="21.75" customHeight="1" x14ac:dyDescent="0.25">
      <c r="A26" s="36" t="str">
        <f>'ProductCode$'!B83</f>
        <v>SSHPR2HS</v>
      </c>
      <c r="B26" s="100" t="str">
        <f>VLOOKUP(A26,'ProductCode$'!B2:D193,3,FALSE)</f>
        <v>Staedtler Sharpener Plastic Double Tub Slim</v>
      </c>
      <c r="C26" s="103">
        <f>VLOOKUP(A26,'ProductCode$'!B2:U193,4,FALSE)</f>
        <v>1.5</v>
      </c>
      <c r="D26" s="36">
        <v>1</v>
      </c>
      <c r="E26" s="73">
        <f t="shared" si="0"/>
        <v>1.5</v>
      </c>
      <c r="F26" s="74"/>
      <c r="G26" s="114"/>
      <c r="H26" s="75">
        <f t="shared" si="1"/>
        <v>0</v>
      </c>
      <c r="I26" s="76"/>
      <c r="J26" s="76"/>
      <c r="K26" s="76"/>
      <c r="L26" s="76"/>
      <c r="M26" s="101"/>
      <c r="N26" s="76"/>
      <c r="O26" s="76"/>
    </row>
    <row r="27" spans="1:15" s="141" customFormat="1" ht="21.75" customHeight="1" x14ac:dyDescent="0.25">
      <c r="A27" s="36" t="str">
        <f>'ProductCode$'!B36</f>
        <v>SCA4CLPBD</v>
      </c>
      <c r="B27" s="100" t="str">
        <f>VLOOKUP(A27,'ProductCode$'!B2:D193,3,FALSE)</f>
        <v>Clipboard Folder A4 with front cover</v>
      </c>
      <c r="C27" s="103">
        <f>VLOOKUP(A27,'ProductCode$'!B2:U193,4,FALSE)</f>
        <v>4</v>
      </c>
      <c r="D27" s="36">
        <v>1</v>
      </c>
      <c r="E27" s="73">
        <f t="shared" ref="E27" si="6">C27*D27</f>
        <v>4</v>
      </c>
      <c r="F27" s="74"/>
      <c r="G27" s="114"/>
      <c r="H27" s="75">
        <f t="shared" ref="H27" si="7">G27*C27</f>
        <v>0</v>
      </c>
      <c r="J27" s="76"/>
      <c r="K27" s="76"/>
      <c r="L27" s="76"/>
      <c r="M27" s="101"/>
      <c r="N27" s="76"/>
      <c r="O27" s="77"/>
    </row>
    <row r="28" spans="1:15" s="78" customFormat="1" ht="21.75" customHeight="1" x14ac:dyDescent="0.25">
      <c r="A28" s="80" t="str">
        <f>'ProductCode$'!B39</f>
        <v>SCPAPA4</v>
      </c>
      <c r="B28" s="100" t="str">
        <f>VLOOKUP(A28,'ProductCode$'!B2:D193,3,FALSE)</f>
        <v>Ream A4 Paper</v>
      </c>
      <c r="C28" s="103">
        <f>VLOOKUP(A28,'ProductCode$'!B2:U193,4,FALSE)</f>
        <v>6.6</v>
      </c>
      <c r="D28" s="36">
        <v>1</v>
      </c>
      <c r="E28" s="73">
        <f t="shared" si="0"/>
        <v>6.6</v>
      </c>
      <c r="F28" s="74"/>
      <c r="G28" s="114"/>
      <c r="H28" s="75">
        <f t="shared" si="1"/>
        <v>0</v>
      </c>
      <c r="I28" s="76"/>
      <c r="J28" s="77"/>
      <c r="K28" s="76"/>
      <c r="L28" s="76"/>
      <c r="M28" s="101"/>
      <c r="N28" s="76"/>
      <c r="O28" s="76"/>
    </row>
    <row r="29" spans="1:15" s="78" customFormat="1" ht="4.5" customHeight="1" x14ac:dyDescent="0.25">
      <c r="A29" s="135"/>
      <c r="B29" s="136"/>
      <c r="C29" s="143"/>
      <c r="D29" s="137"/>
      <c r="E29" s="144"/>
      <c r="F29" s="74"/>
      <c r="G29" s="139"/>
      <c r="H29" s="140"/>
      <c r="I29" s="76"/>
      <c r="J29" s="76"/>
      <c r="K29" s="76"/>
      <c r="L29" s="76"/>
      <c r="M29" s="101"/>
      <c r="N29" s="76"/>
      <c r="O29" s="76"/>
    </row>
    <row r="30" spans="1:15" s="78" customFormat="1" ht="24" customHeight="1" x14ac:dyDescent="0.25">
      <c r="A30" s="135"/>
      <c r="B30" s="136"/>
      <c r="C30" s="414" t="s">
        <v>331</v>
      </c>
      <c r="D30" s="420"/>
      <c r="E30" s="421">
        <f>SUM(E7:E28)</f>
        <v>104.25</v>
      </c>
      <c r="F30" s="74"/>
      <c r="G30" s="145" t="s">
        <v>24</v>
      </c>
      <c r="H30" s="146">
        <f>SUM(H7:H29)</f>
        <v>0</v>
      </c>
      <c r="I30" s="76"/>
      <c r="K30" s="76"/>
      <c r="L30" s="76"/>
      <c r="M30" s="101"/>
      <c r="N30" s="76"/>
    </row>
    <row r="31" spans="1:15" s="78" customFormat="1" ht="3.75" customHeight="1" x14ac:dyDescent="0.25">
      <c r="A31" s="154"/>
      <c r="B31" s="155"/>
      <c r="C31" s="156"/>
      <c r="D31" s="157"/>
      <c r="E31" s="150"/>
      <c r="F31" s="148"/>
      <c r="G31" s="149"/>
      <c r="H31" s="150"/>
      <c r="K31" s="76"/>
      <c r="L31" s="76"/>
      <c r="M31" s="101"/>
      <c r="N31" s="76"/>
    </row>
    <row r="32" spans="1:15" s="78" customFormat="1" ht="18.75" customHeight="1" x14ac:dyDescent="0.25">
      <c r="A32" s="464" t="s">
        <v>106</v>
      </c>
      <c r="B32" s="465"/>
      <c r="C32" s="465"/>
      <c r="D32" s="465"/>
      <c r="E32" s="466"/>
      <c r="F32" s="151"/>
      <c r="G32" s="152"/>
      <c r="H32" s="153"/>
      <c r="K32" s="76"/>
      <c r="L32" s="76"/>
      <c r="M32" s="101"/>
      <c r="N32" s="76"/>
    </row>
    <row r="33" spans="1:15" s="78" customFormat="1" ht="22.5" customHeight="1" x14ac:dyDescent="0.25">
      <c r="A33" s="36" t="str">
        <f>'ProductCode$'!B101</f>
        <v>SCB01</v>
      </c>
      <c r="B33" s="100" t="str">
        <f>VLOOKUP(A33,'ProductCode$'!B2:D193,3,FALSE)</f>
        <v>Chairbag (Harlequin Bag - durable 2 pockets)</v>
      </c>
      <c r="C33" s="103">
        <f>VLOOKUP(A33,'ProductCode$'!B2:U193,4,FALSE)</f>
        <v>19.5</v>
      </c>
      <c r="D33" s="36">
        <v>1</v>
      </c>
      <c r="E33" s="73">
        <f t="shared" ref="E33:E34" si="8">C33*D33</f>
        <v>19.5</v>
      </c>
      <c r="F33" s="74"/>
      <c r="G33" s="114"/>
      <c r="H33" s="75">
        <f t="shared" ref="H33:H36" si="9">G33*C33</f>
        <v>0</v>
      </c>
      <c r="I33" s="76"/>
      <c r="J33" s="76"/>
      <c r="K33" s="76"/>
      <c r="L33" s="76"/>
      <c r="M33" s="101"/>
      <c r="N33" s="76"/>
      <c r="O33" s="76"/>
    </row>
    <row r="34" spans="1:15" s="78" customFormat="1" ht="22.5" customHeight="1" x14ac:dyDescent="0.25">
      <c r="A34" s="279" t="str">
        <f>'ProductCode$'!B100</f>
        <v>SLBGSCT</v>
      </c>
      <c r="B34" s="100" t="str">
        <f>VLOOKUP(A34,'ProductCode$'!B2:D193,3,FALSE)</f>
        <v>SCOTS PGC Library Bag</v>
      </c>
      <c r="C34" s="103">
        <f>VLOOKUP(A34,'ProductCode$'!B2:U193,4,FALSE)</f>
        <v>18.5</v>
      </c>
      <c r="D34" s="36">
        <v>1</v>
      </c>
      <c r="E34" s="73">
        <f t="shared" si="8"/>
        <v>18.5</v>
      </c>
      <c r="F34" s="74"/>
      <c r="G34" s="114"/>
      <c r="H34" s="75">
        <f t="shared" si="9"/>
        <v>0</v>
      </c>
      <c r="I34" s="76"/>
      <c r="J34" s="76"/>
      <c r="K34" s="76"/>
      <c r="L34" s="76"/>
      <c r="M34" s="101"/>
      <c r="N34" s="76"/>
      <c r="O34" s="76"/>
    </row>
    <row r="35" spans="1:15" s="78" customFormat="1" ht="22.5" customHeight="1" x14ac:dyDescent="0.25">
      <c r="A35" s="36" t="str">
        <f>'ProductCode$'!B8</f>
        <v>SCLBYA3</v>
      </c>
      <c r="B35" s="100" t="str">
        <f>VLOOKUP(A35,'ProductCode$'!B2:D193,3,FALSE)</f>
        <v>Officemax Handy Zip Pouch A3 Clear</v>
      </c>
      <c r="C35" s="103">
        <f>VLOOKUP(A35,'ProductCode$'!B2:U193,4,FALSE)</f>
        <v>5.5</v>
      </c>
      <c r="D35" s="36">
        <v>1</v>
      </c>
      <c r="E35" s="73">
        <f t="shared" ref="E35" si="10">C35*D35</f>
        <v>5.5</v>
      </c>
      <c r="F35" s="74"/>
      <c r="G35" s="114"/>
      <c r="H35" s="75">
        <f t="shared" ref="H35" si="11">G35*C35</f>
        <v>0</v>
      </c>
      <c r="I35" s="76"/>
      <c r="J35" s="76"/>
      <c r="K35" s="76"/>
      <c r="L35" s="76"/>
      <c r="M35" s="101"/>
      <c r="N35" s="76"/>
      <c r="O35" s="76"/>
    </row>
    <row r="36" spans="1:15" s="78" customFormat="1" ht="23.25" customHeight="1" x14ac:dyDescent="0.25">
      <c r="A36" s="36" t="str">
        <f>'ProductCode$'!B98</f>
        <v>SMSCCRD</v>
      </c>
      <c r="B36" s="100" t="str">
        <f>VLOOKUP(A36,'ProductCode$'!B2:D193,3,FALSE)</f>
        <v>Musical Recorder with Protective Cover</v>
      </c>
      <c r="C36" s="103">
        <f>VLOOKUP(A36,'ProductCode$'!B2:U193,4,FALSE)</f>
        <v>14</v>
      </c>
      <c r="D36" s="36">
        <v>1</v>
      </c>
      <c r="E36" s="73">
        <f t="shared" ref="E36" si="12">C36*D36</f>
        <v>14</v>
      </c>
      <c r="F36" s="74"/>
      <c r="G36" s="114"/>
      <c r="H36" s="75">
        <f t="shared" si="9"/>
        <v>0</v>
      </c>
      <c r="I36" s="76"/>
      <c r="J36" s="76"/>
      <c r="K36" s="76"/>
      <c r="L36" s="76"/>
      <c r="M36" s="101"/>
      <c r="N36" s="76"/>
      <c r="O36" s="76"/>
    </row>
    <row r="37" spans="1:15" s="78" customFormat="1" ht="22.5" customHeight="1" x14ac:dyDescent="0.25">
      <c r="A37" s="80" t="str">
        <f>'ProductCode$'!B95</f>
        <v>SHDPH</v>
      </c>
      <c r="B37" s="100" t="str">
        <f>VLOOKUP(A37,'ProductCode$'!B2:D193,3,FALSE)</f>
        <v xml:space="preserve">Headphones (not earphones) </v>
      </c>
      <c r="C37" s="103">
        <f>VLOOKUP(A37,'ProductCode$'!B2:U193,4,FALSE)</f>
        <v>11.7</v>
      </c>
      <c r="D37" s="36">
        <v>1</v>
      </c>
      <c r="E37" s="73">
        <f t="shared" ref="E37:E39" si="13">C37*D37</f>
        <v>11.7</v>
      </c>
      <c r="F37" s="74"/>
      <c r="G37" s="114"/>
      <c r="H37" s="75">
        <f t="shared" ref="H37:H39" si="14">G37*C37</f>
        <v>0</v>
      </c>
      <c r="K37" s="76"/>
      <c r="L37" s="76"/>
      <c r="M37" s="101"/>
      <c r="N37" s="76"/>
    </row>
    <row r="38" spans="1:15" s="78" customFormat="1" ht="22.5" customHeight="1" x14ac:dyDescent="0.25">
      <c r="A38" s="80" t="str">
        <f>'ProductCode$'!B97</f>
        <v>SBD01</v>
      </c>
      <c r="B38" s="100" t="str">
        <f>VLOOKUP(A38,'ProductCode$'!B2:D193,3,FALSE)</f>
        <v>Drawstring Bag (for headphones)</v>
      </c>
      <c r="C38" s="103">
        <f>VLOOKUP(A38,'ProductCode$'!B2:U193,4,FALSE)</f>
        <v>5.2</v>
      </c>
      <c r="D38" s="36">
        <v>1</v>
      </c>
      <c r="E38" s="73">
        <f t="shared" ref="E38" si="15">C38*D38</f>
        <v>5.2</v>
      </c>
      <c r="F38" s="74"/>
      <c r="G38" s="114"/>
      <c r="H38" s="75">
        <f t="shared" ref="H38" si="16">G38*C38</f>
        <v>0</v>
      </c>
      <c r="K38" s="76"/>
      <c r="L38" s="76"/>
      <c r="M38" s="101"/>
      <c r="N38" s="76"/>
    </row>
    <row r="39" spans="1:15" s="78" customFormat="1" ht="22.5" customHeight="1" x14ac:dyDescent="0.25">
      <c r="A39" s="80" t="str">
        <f>'ProductCode$'!B40</f>
        <v>SBCA4BKCV</v>
      </c>
      <c r="B39" s="100" t="str">
        <f>VLOOKUP(A39,'ProductCode$'!B2:D193,3,FALSE)</f>
        <v>Clear PVC Slip On Book Cover A4 (optional)</v>
      </c>
      <c r="C39" s="103">
        <f>VLOOKUP(A39,'ProductCode$'!B2:U193,4,FALSE)</f>
        <v>1.3</v>
      </c>
      <c r="D39" s="36">
        <v>12</v>
      </c>
      <c r="E39" s="73">
        <f t="shared" si="13"/>
        <v>15.600000000000001</v>
      </c>
      <c r="F39" s="74"/>
      <c r="G39" s="114"/>
      <c r="H39" s="75">
        <f t="shared" si="14"/>
        <v>0</v>
      </c>
      <c r="I39" s="76"/>
      <c r="K39" s="76"/>
      <c r="L39" s="76"/>
      <c r="M39" s="101"/>
      <c r="N39" s="76"/>
    </row>
    <row r="40" spans="1:15" ht="21" customHeight="1" x14ac:dyDescent="0.25">
      <c r="A40" s="456" t="s">
        <v>27</v>
      </c>
      <c r="B40" s="457"/>
      <c r="C40" s="457"/>
      <c r="D40" s="457"/>
      <c r="E40" s="458"/>
      <c r="F40" s="28"/>
      <c r="G40" s="48" t="s">
        <v>24</v>
      </c>
      <c r="H40" s="54">
        <f>SUM(H33:H39)</f>
        <v>0</v>
      </c>
      <c r="K40" s="1"/>
      <c r="L40" s="1"/>
      <c r="M40" s="18"/>
      <c r="N40" s="1"/>
    </row>
    <row r="41" spans="1:15" ht="4.5" customHeight="1" x14ac:dyDescent="0.25">
      <c r="A41" s="23"/>
      <c r="B41" s="38"/>
      <c r="C41" s="39"/>
      <c r="D41" s="40"/>
      <c r="E41" s="39"/>
      <c r="F41" s="28"/>
      <c r="G41" s="15"/>
      <c r="H41" s="22"/>
      <c r="I41" s="1"/>
      <c r="K41" s="1"/>
      <c r="L41" s="1"/>
      <c r="M41" s="18"/>
      <c r="N41" s="1"/>
    </row>
    <row r="42" spans="1:15" ht="25.5" customHeight="1" x14ac:dyDescent="0.25">
      <c r="A42" s="450" t="s">
        <v>329</v>
      </c>
      <c r="B42" s="451"/>
      <c r="C42" s="451"/>
      <c r="D42" s="451"/>
      <c r="E42" s="452"/>
      <c r="F42" s="55"/>
      <c r="G42" s="409"/>
      <c r="H42" s="410">
        <f>SUM(H30,H40)</f>
        <v>0</v>
      </c>
      <c r="K42" s="1"/>
      <c r="L42" s="1"/>
      <c r="M42" s="1"/>
      <c r="N42" s="1"/>
    </row>
    <row r="43" spans="1:15" ht="6.75" customHeight="1" x14ac:dyDescent="0.25">
      <c r="E43" s="7"/>
      <c r="F43" s="6"/>
      <c r="G43" s="5"/>
      <c r="K43" s="1"/>
      <c r="L43" s="1"/>
      <c r="M43" s="1"/>
      <c r="N43" s="1"/>
    </row>
    <row r="44" spans="1:15" s="97" customFormat="1" ht="23.25" customHeight="1" x14ac:dyDescent="0.25">
      <c r="A44" s="437" t="s">
        <v>332</v>
      </c>
      <c r="B44" s="437"/>
      <c r="C44" s="437"/>
      <c r="D44" s="437"/>
      <c r="E44" s="437"/>
      <c r="F44" s="437"/>
      <c r="G44" s="437"/>
      <c r="H44" s="437"/>
    </row>
    <row r="45" spans="1:15" s="122" customFormat="1" ht="26.25" customHeight="1" x14ac:dyDescent="0.25">
      <c r="A45" s="438" t="s">
        <v>334</v>
      </c>
      <c r="B45" s="439"/>
      <c r="C45" s="439"/>
      <c r="D45" s="439"/>
      <c r="E45" s="439"/>
      <c r="F45" s="439"/>
      <c r="G45" s="439"/>
      <c r="H45" s="440"/>
      <c r="M45" s="124"/>
    </row>
    <row r="46" spans="1:15" s="120" customFormat="1" ht="5.25" customHeight="1" x14ac:dyDescent="0.25">
      <c r="A46" s="125"/>
      <c r="B46" s="126"/>
      <c r="C46" s="125"/>
      <c r="D46" s="125"/>
      <c r="E46" s="127"/>
      <c r="F46" s="128"/>
      <c r="G46" s="125"/>
      <c r="H46" s="127"/>
    </row>
    <row r="47" spans="1:15" ht="27.75" customHeight="1" x14ac:dyDescent="0.25">
      <c r="A47" s="107"/>
      <c r="B47" s="94"/>
      <c r="C47" s="107"/>
      <c r="D47" s="441" t="s">
        <v>333</v>
      </c>
      <c r="E47" s="441"/>
      <c r="F47" s="441"/>
      <c r="G47" s="441"/>
      <c r="H47" s="422">
        <f>H42</f>
        <v>0</v>
      </c>
    </row>
    <row r="48" spans="1:15" ht="18.75" customHeight="1" x14ac:dyDescent="0.25">
      <c r="A48" s="115"/>
      <c r="B48" s="204" t="s">
        <v>86</v>
      </c>
      <c r="C48" s="20"/>
      <c r="D48" s="107"/>
      <c r="E48" s="205" t="s">
        <v>150</v>
      </c>
      <c r="G48" s="207" t="s">
        <v>149</v>
      </c>
      <c r="H48" s="207" t="s">
        <v>151</v>
      </c>
    </row>
    <row r="49" spans="1:9" ht="4.5" customHeight="1" x14ac:dyDescent="0.25">
      <c r="B49" s="84"/>
      <c r="C49" s="3"/>
      <c r="D49" s="3"/>
      <c r="E49" s="3"/>
      <c r="F49" s="3"/>
      <c r="G49" s="3"/>
    </row>
    <row r="50" spans="1:9" ht="26.25" customHeight="1" x14ac:dyDescent="0.25">
      <c r="A50" s="85" t="s">
        <v>32</v>
      </c>
      <c r="B50" s="94"/>
      <c r="C50" s="3" t="s">
        <v>33</v>
      </c>
      <c r="D50" s="443"/>
      <c r="E50" s="443"/>
      <c r="F50" s="443"/>
      <c r="G50" s="443"/>
      <c r="H50" s="443"/>
    </row>
    <row r="51" spans="1:9" ht="3" customHeight="1" x14ac:dyDescent="0.25">
      <c r="B51" s="84"/>
      <c r="C51" s="434"/>
      <c r="D51" s="434"/>
      <c r="E51" s="434"/>
      <c r="F51" s="6"/>
      <c r="G51" s="5"/>
    </row>
    <row r="52" spans="1:9" s="97" customFormat="1" ht="45.75" customHeight="1" x14ac:dyDescent="0.25">
      <c r="A52" s="444" t="s">
        <v>328</v>
      </c>
      <c r="B52" s="444"/>
      <c r="C52" s="444"/>
      <c r="D52" s="444"/>
      <c r="E52" s="444"/>
      <c r="F52" s="444"/>
      <c r="G52" s="444"/>
      <c r="H52" s="444"/>
      <c r="I52" s="99"/>
    </row>
    <row r="53" spans="1:9" ht="2.25" customHeight="1" x14ac:dyDescent="0.25">
      <c r="B53" s="84"/>
      <c r="E53" s="20"/>
      <c r="F53" s="1"/>
      <c r="G53" s="1"/>
      <c r="H53" s="10"/>
      <c r="I53" s="1"/>
    </row>
    <row r="54" spans="1:9" s="92" customFormat="1" ht="16.5" customHeight="1" x14ac:dyDescent="0.25">
      <c r="A54" s="95" t="s">
        <v>25</v>
      </c>
      <c r="B54" s="459" t="s">
        <v>108</v>
      </c>
      <c r="C54" s="459"/>
      <c r="D54" s="459"/>
      <c r="E54" s="459"/>
      <c r="F54" s="459"/>
      <c r="G54" s="459"/>
      <c r="H54" s="459"/>
      <c r="I54" s="93"/>
    </row>
    <row r="55" spans="1:9" ht="21.75" customHeight="1" x14ac:dyDescent="0.25">
      <c r="A55" s="442" t="s">
        <v>181</v>
      </c>
      <c r="B55" s="442"/>
      <c r="C55" s="442"/>
      <c r="D55" s="442"/>
      <c r="E55" s="442"/>
      <c r="F55" s="442"/>
      <c r="G55" s="442"/>
      <c r="H55" s="442"/>
    </row>
    <row r="57" spans="1:9" ht="16.5" customHeight="1" x14ac:dyDescent="0.25">
      <c r="B57" s="35"/>
    </row>
  </sheetData>
  <sheetProtection algorithmName="SHA-512" hashValue="fg3gbAP5yD/oZa5OE5e6kfb/Y9hChvIdst85isid7ZkyLPyo7RgRNW1wh4skCezYOnqOCZN+XnbVn5OZUAqLZQ==" saltValue="PYdmxTavD4VYldnqSM5TXQ==" spinCount="100000" sheet="1" selectLockedCells="1"/>
  <mergeCells count="17">
    <mergeCell ref="A40:E40"/>
    <mergeCell ref="A55:H55"/>
    <mergeCell ref="B54:H54"/>
    <mergeCell ref="A5:H5"/>
    <mergeCell ref="A1:H1"/>
    <mergeCell ref="A2:H2"/>
    <mergeCell ref="A3:H3"/>
    <mergeCell ref="A4:D4"/>
    <mergeCell ref="E4:H4"/>
    <mergeCell ref="A32:E32"/>
    <mergeCell ref="A44:H44"/>
    <mergeCell ref="D50:H50"/>
    <mergeCell ref="C51:E51"/>
    <mergeCell ref="A52:H52"/>
    <mergeCell ref="A42:E42"/>
    <mergeCell ref="A45:H45"/>
    <mergeCell ref="D47:G47"/>
  </mergeCells>
  <printOptions horizontalCentered="1"/>
  <pageMargins left="0.51181102362204722" right="0.51181102362204722" top="0.35433070866141736" bottom="0.35433070866141736" header="0.31496062992125984" footer="0.31496062992125984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609600</xdr:colOff>
                    <xdr:row>47</xdr:row>
                    <xdr:rowOff>38100</xdr:rowOff>
                  </from>
                  <to>
                    <xdr:col>6</xdr:col>
                    <xdr:colOff>800100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752475</xdr:colOff>
                    <xdr:row>47</xdr:row>
                    <xdr:rowOff>28575</xdr:rowOff>
                  </from>
                  <to>
                    <xdr:col>7</xdr:col>
                    <xdr:colOff>1009650</xdr:colOff>
                    <xdr:row>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4" style="5" customWidth="1"/>
    <col min="2" max="2" width="47" style="4" customWidth="1"/>
    <col min="3" max="3" width="12.7109375" style="5" customWidth="1"/>
    <col min="4" max="4" width="10" style="5" customWidth="1"/>
    <col min="5" max="5" width="12.7109375" style="5" customWidth="1"/>
    <col min="6" max="6" width="1" customWidth="1"/>
    <col min="7" max="7" width="10.7109375" customWidth="1"/>
    <col min="8" max="8" width="13.140625" style="7" customWidth="1"/>
  </cols>
  <sheetData>
    <row r="1" spans="1:8" s="2" customFormat="1" ht="31.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8" s="2" customFormat="1" ht="12.75" customHeight="1" x14ac:dyDescent="0.25">
      <c r="A2" s="434" t="s">
        <v>188</v>
      </c>
      <c r="B2" s="434"/>
      <c r="C2" s="434"/>
      <c r="D2" s="434"/>
      <c r="E2" s="434"/>
      <c r="F2" s="434"/>
      <c r="G2" s="434"/>
      <c r="H2" s="434"/>
    </row>
    <row r="3" spans="1:8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8" s="2" customFormat="1" ht="26.25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8" s="9" customFormat="1" ht="7.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8" s="2" customFormat="1" ht="30" x14ac:dyDescent="0.25">
      <c r="A6" s="37" t="s">
        <v>14</v>
      </c>
      <c r="B6" s="32" t="s">
        <v>1</v>
      </c>
      <c r="C6" s="37" t="s">
        <v>2</v>
      </c>
      <c r="D6" s="33" t="s">
        <v>19</v>
      </c>
      <c r="E6" s="34" t="s">
        <v>20</v>
      </c>
      <c r="F6" s="8"/>
      <c r="G6" s="27" t="s">
        <v>22</v>
      </c>
      <c r="H6" s="21" t="s">
        <v>20</v>
      </c>
    </row>
    <row r="7" spans="1:8" s="78" customFormat="1" ht="19.5" customHeight="1" x14ac:dyDescent="0.25">
      <c r="A7" s="80" t="str">
        <f>'ProductCode$'!B6</f>
        <v>CPCLCSTRNLG</v>
      </c>
      <c r="B7" s="100" t="str">
        <f>VLOOKUP(A7,'ProductCode$'!B2:D193,3,FALSE)</f>
        <v>Large pencil case</v>
      </c>
      <c r="C7" s="103">
        <f>VLOOKUP(A7,'ProductCode$'!B2:U193,4,FALSE)</f>
        <v>4</v>
      </c>
      <c r="D7" s="36">
        <v>1</v>
      </c>
      <c r="E7" s="73">
        <f>C7*D7</f>
        <v>4</v>
      </c>
      <c r="F7" s="101"/>
      <c r="G7" s="114"/>
      <c r="H7" s="75">
        <f>G7*C7</f>
        <v>0</v>
      </c>
    </row>
    <row r="8" spans="1:8" s="78" customFormat="1" ht="19.5" customHeight="1" x14ac:dyDescent="0.25">
      <c r="A8" s="80" t="str">
        <f>'ProductCode$'!B85</f>
        <v>STSS200</v>
      </c>
      <c r="B8" s="100" t="str">
        <f>VLOOKUP(A8,'ProductCode$'!B2:D193,3,FALSE)</f>
        <v>Tissues 200 pk</v>
      </c>
      <c r="C8" s="103">
        <f>VLOOKUP(A8,'ProductCode$'!B2:U193,4,FALSE)</f>
        <v>2</v>
      </c>
      <c r="D8" s="36">
        <v>2</v>
      </c>
      <c r="E8" s="73">
        <f t="shared" ref="E8:E32" si="0">C8*D8</f>
        <v>4</v>
      </c>
      <c r="F8" s="101"/>
      <c r="G8" s="114"/>
      <c r="H8" s="75">
        <f t="shared" ref="H8:H32" si="1">G8*C8</f>
        <v>0</v>
      </c>
    </row>
    <row r="9" spans="1:8" s="78" customFormat="1" ht="19.5" customHeight="1" x14ac:dyDescent="0.25">
      <c r="A9" s="80" t="str">
        <f>'ProductCode$'!B44</f>
        <v>SPCLCLR24</v>
      </c>
      <c r="B9" s="100" t="str">
        <f>VLOOKUP(A9,'ProductCode$'!B2:D193,3,FALSE)</f>
        <v>Coloured Pencils (Pack 24) Staedtler Noris brand</v>
      </c>
      <c r="C9" s="103">
        <f>VLOOKUP(A9,'ProductCode$'!B2:U193,4,FALSE)</f>
        <v>8.5</v>
      </c>
      <c r="D9" s="36">
        <v>1</v>
      </c>
      <c r="E9" s="73">
        <f t="shared" si="0"/>
        <v>8.5</v>
      </c>
      <c r="F9" s="101"/>
      <c r="G9" s="114"/>
      <c r="H9" s="75">
        <f t="shared" si="1"/>
        <v>0</v>
      </c>
    </row>
    <row r="10" spans="1:8" s="78" customFormat="1" ht="19.5" customHeight="1" x14ac:dyDescent="0.25">
      <c r="A10" s="80" t="str">
        <f>'ProductCode$'!B66</f>
        <v>SERSM</v>
      </c>
      <c r="B10" s="100" t="str">
        <f>VLOOKUP(A10,'ProductCode$'!B2:D193,3,FALSE)</f>
        <v>Eraser</v>
      </c>
      <c r="C10" s="103">
        <f>VLOOKUP(A10,'ProductCode$'!B2:U193,4,FALSE)</f>
        <v>0.35</v>
      </c>
      <c r="D10" s="36">
        <v>3</v>
      </c>
      <c r="E10" s="73">
        <f t="shared" si="0"/>
        <v>1.0499999999999998</v>
      </c>
      <c r="F10" s="101"/>
      <c r="G10" s="114"/>
      <c r="H10" s="75">
        <f t="shared" si="1"/>
        <v>0</v>
      </c>
    </row>
    <row r="11" spans="1:8" s="78" customFormat="1" ht="19.5" customHeight="1" x14ac:dyDescent="0.25">
      <c r="A11" s="80" t="str">
        <f>'ProductCode$'!B48</f>
        <v>SPCLHB</v>
      </c>
      <c r="B11" s="100" t="str">
        <f>VLOOKUP(A11,'ProductCode$'!B2:D193,3,FALSE)</f>
        <v>HB Pencils (Staedtler brand)</v>
      </c>
      <c r="C11" s="103">
        <f>VLOOKUP(A11,'ProductCode$'!B2:U193,4,FALSE)</f>
        <v>0.4</v>
      </c>
      <c r="D11" s="36">
        <v>24</v>
      </c>
      <c r="E11" s="73">
        <f t="shared" si="0"/>
        <v>9.6000000000000014</v>
      </c>
      <c r="F11" s="101"/>
      <c r="G11" s="114"/>
      <c r="H11" s="75">
        <f t="shared" si="1"/>
        <v>0</v>
      </c>
    </row>
    <row r="12" spans="1:8" s="78" customFormat="1" ht="19.5" customHeight="1" x14ac:dyDescent="0.25">
      <c r="A12" s="80" t="str">
        <f>'ProductCode$'!B55</f>
        <v>SPENRED</v>
      </c>
      <c r="B12" s="100" t="str">
        <f>VLOOKUP(A12,'ProductCode$'!B2:D193,3,FALSE)</f>
        <v>Red Pen</v>
      </c>
      <c r="C12" s="103">
        <f>VLOOKUP(A12,'ProductCode$'!B2:U193,4,FALSE)</f>
        <v>0.5</v>
      </c>
      <c r="D12" s="36">
        <v>1</v>
      </c>
      <c r="E12" s="73">
        <f t="shared" si="0"/>
        <v>0.5</v>
      </c>
      <c r="F12" s="101"/>
      <c r="G12" s="114"/>
      <c r="H12" s="75">
        <f>G12*C12</f>
        <v>0</v>
      </c>
    </row>
    <row r="13" spans="1:8" s="78" customFormat="1" ht="19.5" customHeight="1" x14ac:dyDescent="0.25">
      <c r="A13" s="80" t="str">
        <f>'ProductCode$'!B57</f>
        <v>SPENGRN</v>
      </c>
      <c r="B13" s="100" t="str">
        <f>VLOOKUP(A13,'ProductCode$'!B2:D193,3,FALSE)</f>
        <v>Green Pen</v>
      </c>
      <c r="C13" s="103">
        <f>VLOOKUP(A13,'ProductCode$'!B2:U193,4,FALSE)</f>
        <v>1</v>
      </c>
      <c r="D13" s="36">
        <v>1</v>
      </c>
      <c r="E13" s="73">
        <f t="shared" si="0"/>
        <v>1</v>
      </c>
      <c r="F13" s="101"/>
      <c r="G13" s="114"/>
      <c r="H13" s="75">
        <f t="shared" ref="H13:H15" si="2">G13*C13</f>
        <v>0</v>
      </c>
    </row>
    <row r="14" spans="1:8" s="78" customFormat="1" ht="19.5" customHeight="1" x14ac:dyDescent="0.25">
      <c r="A14" s="80" t="str">
        <f>'ProductCode$'!B42</f>
        <v>STEXTA12</v>
      </c>
      <c r="B14" s="100" t="str">
        <f>VLOOKUP(A14,'ProductCode$'!B2:D193,3,FALSE)</f>
        <v>Textas (Pack 12) Staedtler Noris brand</v>
      </c>
      <c r="C14" s="103">
        <f>VLOOKUP(A14,'ProductCode$'!B2:U193,4,FALSE)</f>
        <v>8.8000000000000007</v>
      </c>
      <c r="D14" s="36">
        <v>1</v>
      </c>
      <c r="E14" s="73">
        <f t="shared" si="0"/>
        <v>8.8000000000000007</v>
      </c>
      <c r="F14" s="101"/>
      <c r="G14" s="114"/>
      <c r="H14" s="75">
        <f t="shared" si="2"/>
        <v>0</v>
      </c>
    </row>
    <row r="15" spans="1:8" s="78" customFormat="1" ht="19.5" customHeight="1" x14ac:dyDescent="0.25">
      <c r="A15" s="80" t="str">
        <f>'ProductCode$'!B58</f>
        <v>SHGHLT</v>
      </c>
      <c r="B15" s="100" t="str">
        <f>VLOOKUP(A15,'ProductCode$'!B2:D193,3,FALSE)</f>
        <v>Highlighter pens (different colours)</v>
      </c>
      <c r="C15" s="103">
        <f>VLOOKUP(A15,'ProductCode$'!B2:U193,4,FALSE)</f>
        <v>1.3</v>
      </c>
      <c r="D15" s="36">
        <v>2</v>
      </c>
      <c r="E15" s="73">
        <f t="shared" si="0"/>
        <v>2.6</v>
      </c>
      <c r="F15" s="101"/>
      <c r="G15" s="114"/>
      <c r="H15" s="75">
        <f t="shared" si="2"/>
        <v>0</v>
      </c>
    </row>
    <row r="16" spans="1:8" s="78" customFormat="1" ht="19.5" customHeight="1" x14ac:dyDescent="0.25">
      <c r="A16" s="80" t="str">
        <f>'ProductCode$'!B69</f>
        <v>SGLU40</v>
      </c>
      <c r="B16" s="100" t="str">
        <f>VLOOKUP(A16,'ProductCode$'!B2:D193,3,FALSE)</f>
        <v>Glue sticks 40gm</v>
      </c>
      <c r="C16" s="103">
        <f>VLOOKUP(A16,'ProductCode$'!B2:U193,4,FALSE)</f>
        <v>2</v>
      </c>
      <c r="D16" s="36">
        <v>3</v>
      </c>
      <c r="E16" s="73">
        <f t="shared" si="0"/>
        <v>6</v>
      </c>
      <c r="F16" s="101"/>
      <c r="G16" s="114"/>
      <c r="H16" s="75">
        <f t="shared" si="1"/>
        <v>0</v>
      </c>
    </row>
    <row r="17" spans="1:8" s="78" customFormat="1" ht="19.5" customHeight="1" x14ac:dyDescent="0.25">
      <c r="A17" s="80" t="str">
        <f>'ProductCode$'!B75</f>
        <v>MRULP30</v>
      </c>
      <c r="B17" s="100" t="str">
        <f>VLOOKUP(A17,'ProductCode$'!B2:D193,3,FALSE)</f>
        <v xml:space="preserve">Plastic (not metal) Ruler 30cm - clear </v>
      </c>
      <c r="C17" s="103">
        <f>VLOOKUP(A17,'ProductCode$'!B2:U193,4,FALSE)</f>
        <v>0.5</v>
      </c>
      <c r="D17" s="36">
        <v>1</v>
      </c>
      <c r="E17" s="73">
        <f t="shared" si="0"/>
        <v>0.5</v>
      </c>
      <c r="F17" s="101"/>
      <c r="G17" s="114"/>
      <c r="H17" s="75">
        <f t="shared" si="1"/>
        <v>0</v>
      </c>
    </row>
    <row r="18" spans="1:8" s="78" customFormat="1" ht="19.5" customHeight="1" x14ac:dyDescent="0.25">
      <c r="A18" s="80" t="str">
        <f>'ProductCode$'!B79</f>
        <v>MSCRS178</v>
      </c>
      <c r="B18" s="100" t="str">
        <f>VLOOKUP(A18,'ProductCode$'!B2:D193,3,FALSE)</f>
        <v>Scissors 7" (178mm)</v>
      </c>
      <c r="C18" s="103">
        <f>VLOOKUP(A18,'ProductCode$'!B2:U193,4,FALSE)</f>
        <v>2.2999999999999998</v>
      </c>
      <c r="D18" s="36">
        <v>1</v>
      </c>
      <c r="E18" s="73">
        <f t="shared" si="0"/>
        <v>2.2999999999999998</v>
      </c>
      <c r="F18" s="101"/>
      <c r="G18" s="114"/>
      <c r="H18" s="75">
        <f t="shared" si="1"/>
        <v>0</v>
      </c>
    </row>
    <row r="19" spans="1:8" s="78" customFormat="1" ht="19.5" customHeight="1" x14ac:dyDescent="0.25">
      <c r="A19" s="80" t="str">
        <f>'ProductCode$'!B89</f>
        <v>SMTHPRT180</v>
      </c>
      <c r="B19" s="100" t="str">
        <f>VLOOKUP(A19,'ProductCode$'!B2:D193,3,FALSE)</f>
        <v>Protractor  Plastic 180°  (not 360°)</v>
      </c>
      <c r="C19" s="103">
        <f>VLOOKUP(A19,'ProductCode$'!B2:U193,4,FALSE)</f>
        <v>0.8</v>
      </c>
      <c r="D19" s="36">
        <v>1</v>
      </c>
      <c r="E19" s="73">
        <f t="shared" si="0"/>
        <v>0.8</v>
      </c>
      <c r="F19" s="101"/>
      <c r="G19" s="114"/>
      <c r="H19" s="75">
        <f t="shared" si="1"/>
        <v>0</v>
      </c>
    </row>
    <row r="20" spans="1:8" s="78" customFormat="1" ht="19.5" customHeight="1" x14ac:dyDescent="0.25">
      <c r="A20" s="80" t="str">
        <f>'ProductCode$'!B90</f>
        <v>SMTHCMP</v>
      </c>
      <c r="B20" s="100" t="str">
        <f>VLOOKUP(A20,'ProductCode$'!B2:D193,3,FALSE)</f>
        <v>Compass Plastic (Non Needle Point)</v>
      </c>
      <c r="C20" s="103">
        <f>VLOOKUP(A20,'ProductCode$'!B2:U193,4,FALSE)</f>
        <v>1.2</v>
      </c>
      <c r="D20" s="36">
        <v>1</v>
      </c>
      <c r="E20" s="73">
        <f t="shared" si="0"/>
        <v>1.2</v>
      </c>
      <c r="F20" s="101"/>
      <c r="G20" s="114"/>
      <c r="H20" s="75">
        <f t="shared" si="1"/>
        <v>0</v>
      </c>
    </row>
    <row r="21" spans="1:8" s="78" customFormat="1" ht="19.5" customHeight="1" x14ac:dyDescent="0.25">
      <c r="A21" s="80" t="str">
        <f>'ProductCode$'!B93</f>
        <v>STAPE</v>
      </c>
      <c r="B21" s="100" t="str">
        <f>VLOOKUP(A21,'ProductCode$'!B2:D193,3,FALSE)</f>
        <v>Sticky Tape &amp; Dispenser</v>
      </c>
      <c r="C21" s="103">
        <f>VLOOKUP(A21,'ProductCode$'!B2:U193,4,FALSE)</f>
        <v>2.7</v>
      </c>
      <c r="D21" s="36">
        <v>1</v>
      </c>
      <c r="E21" s="73">
        <f t="shared" si="0"/>
        <v>2.7</v>
      </c>
      <c r="F21" s="101"/>
      <c r="G21" s="114"/>
      <c r="H21" s="75">
        <f t="shared" si="1"/>
        <v>0</v>
      </c>
    </row>
    <row r="22" spans="1:8" s="78" customFormat="1" ht="19.5" customHeight="1" x14ac:dyDescent="0.25">
      <c r="A22" s="80" t="str">
        <f>'ProductCode$'!B35</f>
        <v>SDSFLD20</v>
      </c>
      <c r="B22" s="100" t="str">
        <f>VLOOKUP(A22,'ProductCode$'!B2:D193,3,FALSE)</f>
        <v>Plastic sleeved display folder A4 20 pocket</v>
      </c>
      <c r="C22" s="103">
        <f>VLOOKUP(A22,'ProductCode$'!B2:U193,4,FALSE)</f>
        <v>2.2000000000000002</v>
      </c>
      <c r="D22" s="36">
        <v>1</v>
      </c>
      <c r="E22" s="73">
        <f t="shared" si="0"/>
        <v>2.2000000000000002</v>
      </c>
      <c r="F22" s="101"/>
      <c r="G22" s="114"/>
      <c r="H22" s="75">
        <f t="shared" si="1"/>
        <v>0</v>
      </c>
    </row>
    <row r="23" spans="1:8" s="78" customFormat="1" ht="19.5" customHeight="1" x14ac:dyDescent="0.25">
      <c r="A23" s="80" t="str">
        <f>'ProductCode$'!B12</f>
        <v>SBSCR72</v>
      </c>
      <c r="B23" s="100" t="str">
        <f>VLOOKUP(A23,'ProductCode$'!B2:D193,3,FALSE)</f>
        <v>Scrap Book 72 page (blank pages - not lined)</v>
      </c>
      <c r="C23" s="103">
        <f>VLOOKUP(A23,'ProductCode$'!B2:U193,4,FALSE)</f>
        <v>2</v>
      </c>
      <c r="D23" s="36">
        <v>5</v>
      </c>
      <c r="E23" s="73">
        <f>C23*D23</f>
        <v>10</v>
      </c>
      <c r="F23" s="101"/>
      <c r="G23" s="114"/>
      <c r="H23" s="75">
        <f>G23*C23</f>
        <v>0</v>
      </c>
    </row>
    <row r="24" spans="1:8" s="141" customFormat="1" ht="19.5" customHeight="1" x14ac:dyDescent="0.25">
      <c r="A24" s="36" t="str">
        <f>'ProductCode$'!B18</f>
        <v>SBEA4EXYR396</v>
      </c>
      <c r="B24" s="100" t="str">
        <f>VLOOKUP(A24,'ProductCode$'!B2:D193,3,FALSE)</f>
        <v>Year 3/4 Ruled Exercise Book 96 page - A4 SIZE</v>
      </c>
      <c r="C24" s="103">
        <f>VLOOKUP(A24,'ProductCode$'!B2:U193,4,FALSE)</f>
        <v>2</v>
      </c>
      <c r="D24" s="36">
        <v>6</v>
      </c>
      <c r="E24" s="73">
        <f t="shared" si="0"/>
        <v>12</v>
      </c>
      <c r="F24" s="101"/>
      <c r="G24" s="114"/>
      <c r="H24" s="75">
        <f t="shared" si="1"/>
        <v>0</v>
      </c>
    </row>
    <row r="25" spans="1:8" s="78" customFormat="1" ht="19.5" customHeight="1" x14ac:dyDescent="0.25">
      <c r="A25" s="36" t="str">
        <f>'ProductCode$'!B20</f>
        <v>SBG10QD96</v>
      </c>
      <c r="B25" s="100" t="str">
        <f>VLOOKUP(A25,'ProductCode$'!B2:D193,3,FALSE)</f>
        <v>10mm Quad Graph Book 96 page - A4 SIZE</v>
      </c>
      <c r="C25" s="103">
        <f>VLOOKUP(A25,'ProductCode$'!B2:U193,4,FALSE)</f>
        <v>1.2</v>
      </c>
      <c r="D25" s="36">
        <v>2</v>
      </c>
      <c r="E25" s="73">
        <f t="shared" si="0"/>
        <v>2.4</v>
      </c>
      <c r="F25" s="101"/>
      <c r="G25" s="114"/>
      <c r="H25" s="75">
        <f t="shared" si="1"/>
        <v>0</v>
      </c>
    </row>
    <row r="26" spans="1:8" s="78" customFormat="1" ht="19.5" customHeight="1" x14ac:dyDescent="0.25">
      <c r="A26" s="36" t="str">
        <f>'ProductCode$'!B27</f>
        <v>SBMSC64</v>
      </c>
      <c r="B26" s="100" t="str">
        <f>VLOOKUP(A26,'ProductCode$'!B2:D193,3,FALSE)</f>
        <v>Exercise Book w/ manuscript - Music 48 page - A4</v>
      </c>
      <c r="C26" s="103">
        <f>VLOOKUP(A26,'ProductCode$'!B2:U193,4,FALSE)</f>
        <v>2</v>
      </c>
      <c r="D26" s="36">
        <v>1</v>
      </c>
      <c r="E26" s="73">
        <f t="shared" si="0"/>
        <v>2</v>
      </c>
      <c r="F26" s="101"/>
      <c r="G26" s="114"/>
      <c r="H26" s="75">
        <f t="shared" si="1"/>
        <v>0</v>
      </c>
    </row>
    <row r="27" spans="1:8" s="78" customFormat="1" ht="19.5" customHeight="1" x14ac:dyDescent="0.25">
      <c r="A27" s="36" t="str">
        <f>'ProductCode$'!B83</f>
        <v>SSHPR2HS</v>
      </c>
      <c r="B27" s="100" t="str">
        <f>VLOOKUP(A27,'ProductCode$'!B2:D193,3,FALSE)</f>
        <v>Staedtler Sharpener Plastic Double Tub Slim</v>
      </c>
      <c r="C27" s="103">
        <f>VLOOKUP(A27,'ProductCode$'!B2:U193,4,FALSE)</f>
        <v>1.5</v>
      </c>
      <c r="D27" s="36">
        <v>1</v>
      </c>
      <c r="E27" s="73">
        <f t="shared" si="0"/>
        <v>1.5</v>
      </c>
      <c r="F27" s="101"/>
      <c r="G27" s="114"/>
      <c r="H27" s="75">
        <f t="shared" si="1"/>
        <v>0</v>
      </c>
    </row>
    <row r="28" spans="1:8" s="78" customFormat="1" ht="19.5" customHeight="1" x14ac:dyDescent="0.25">
      <c r="A28" s="36" t="str">
        <f>'ProductCode$'!B104</f>
        <v>SUSB16GB</v>
      </c>
      <c r="B28" s="100" t="str">
        <f>VLOOKUP(A28,'ProductCode$'!B2:D193,3,FALSE)</f>
        <v>USB stick (Retractable or Flip Top) 8+GB</v>
      </c>
      <c r="C28" s="103">
        <f>VLOOKUP(A28,'ProductCode$'!B2:U193,4,FALSE)</f>
        <v>9.5</v>
      </c>
      <c r="D28" s="36">
        <v>1</v>
      </c>
      <c r="E28" s="73">
        <f t="shared" si="0"/>
        <v>9.5</v>
      </c>
      <c r="F28" s="101"/>
      <c r="G28" s="114"/>
      <c r="H28" s="75">
        <f t="shared" si="1"/>
        <v>0</v>
      </c>
    </row>
    <row r="29" spans="1:8" s="78" customFormat="1" ht="19.5" customHeight="1" x14ac:dyDescent="0.25">
      <c r="A29" s="36" t="str">
        <f>'ProductCode$'!B96</f>
        <v>SEARPH</v>
      </c>
      <c r="B29" s="100" t="str">
        <f>VLOOKUP(A29,'ProductCode$'!B2:D193,3,FALSE)</f>
        <v>Earphones (For laptop)</v>
      </c>
      <c r="C29" s="103">
        <f>VLOOKUP(A29,'ProductCode$'!B2:U193,4,FALSE)</f>
        <v>12.2</v>
      </c>
      <c r="D29" s="36">
        <v>1</v>
      </c>
      <c r="E29" s="73">
        <f t="shared" si="0"/>
        <v>12.2</v>
      </c>
      <c r="F29" s="101"/>
      <c r="G29" s="114"/>
      <c r="H29" s="75">
        <f t="shared" si="1"/>
        <v>0</v>
      </c>
    </row>
    <row r="30" spans="1:8" s="78" customFormat="1" ht="19.5" customHeight="1" x14ac:dyDescent="0.25">
      <c r="A30" s="36" t="str">
        <f>'ProductCode$'!B34</f>
        <v>SDSFLD20G</v>
      </c>
      <c r="B30" s="100" t="str">
        <f>VLOOKUP(A30,'ProductCode$'!B2:D193,3,FALSE)</f>
        <v>Plastic Display Folder 20 pocket (Green) – Music</v>
      </c>
      <c r="C30" s="103">
        <f>VLOOKUP(A30,'ProductCode$'!B2:U193,4,FALSE)</f>
        <v>2.2000000000000002</v>
      </c>
      <c r="D30" s="36">
        <v>1</v>
      </c>
      <c r="E30" s="73">
        <f>C30*D30</f>
        <v>2.2000000000000002</v>
      </c>
      <c r="F30" s="101"/>
      <c r="G30" s="114"/>
      <c r="H30" s="75">
        <f>G30*C30</f>
        <v>0</v>
      </c>
    </row>
    <row r="31" spans="1:8" s="141" customFormat="1" ht="19.5" customHeight="1" x14ac:dyDescent="0.25">
      <c r="A31" s="36" t="str">
        <f>'ProductCode$'!B8</f>
        <v>SCLBYA3</v>
      </c>
      <c r="B31" s="100" t="str">
        <f>VLOOKUP(A31,'ProductCode$'!B2:D193,3,FALSE)</f>
        <v>Officemax Handy Zip Pouch A3 Clear</v>
      </c>
      <c r="C31" s="103">
        <f>VLOOKUP(A31,'ProductCode$'!B2:U193,4,FALSE)</f>
        <v>5.5</v>
      </c>
      <c r="D31" s="36">
        <v>1</v>
      </c>
      <c r="E31" s="73">
        <f t="shared" si="0"/>
        <v>5.5</v>
      </c>
      <c r="F31" s="101"/>
      <c r="G31" s="114"/>
      <c r="H31" s="75">
        <f t="shared" si="1"/>
        <v>0</v>
      </c>
    </row>
    <row r="32" spans="1:8" s="78" customFormat="1" ht="19.5" customHeight="1" x14ac:dyDescent="0.25">
      <c r="A32" s="80" t="str">
        <f>'ProductCode$'!B39</f>
        <v>SCPAPA4</v>
      </c>
      <c r="B32" s="100" t="str">
        <f>VLOOKUP(A32,'ProductCode$'!B2:D193,3,FALSE)</f>
        <v>Ream A4 Paper</v>
      </c>
      <c r="C32" s="103">
        <f>VLOOKUP(A32,'ProductCode$'!B2:U193,4,FALSE)</f>
        <v>6.6</v>
      </c>
      <c r="D32" s="36">
        <v>1</v>
      </c>
      <c r="E32" s="73">
        <f t="shared" si="0"/>
        <v>6.6</v>
      </c>
      <c r="F32" s="101"/>
      <c r="G32" s="114"/>
      <c r="H32" s="75">
        <f t="shared" si="1"/>
        <v>0</v>
      </c>
    </row>
    <row r="33" spans="1:8" s="78" customFormat="1" ht="5.25" customHeight="1" x14ac:dyDescent="0.25">
      <c r="A33" s="135"/>
      <c r="B33" s="136"/>
      <c r="C33" s="143"/>
      <c r="D33" s="137"/>
      <c r="E33" s="144"/>
      <c r="F33" s="74"/>
      <c r="G33" s="139"/>
      <c r="H33" s="140"/>
    </row>
    <row r="34" spans="1:8" s="78" customFormat="1" ht="20.25" customHeight="1" x14ac:dyDescent="0.25">
      <c r="A34" s="135"/>
      <c r="B34" s="136"/>
      <c r="C34" s="414" t="s">
        <v>331</v>
      </c>
      <c r="D34" s="420"/>
      <c r="E34" s="421">
        <f>SUM(E7:E32)</f>
        <v>119.65</v>
      </c>
      <c r="F34" s="74"/>
      <c r="G34" s="145" t="s">
        <v>24</v>
      </c>
      <c r="H34" s="146">
        <f>SUM(H7:H33)</f>
        <v>0</v>
      </c>
    </row>
    <row r="35" spans="1:8" s="78" customFormat="1" ht="6.75" customHeight="1" x14ac:dyDescent="0.25">
      <c r="A35" s="154"/>
      <c r="B35" s="155"/>
      <c r="C35" s="156"/>
      <c r="D35" s="157"/>
      <c r="E35" s="150"/>
      <c r="F35" s="158"/>
      <c r="G35" s="149"/>
      <c r="H35" s="150"/>
    </row>
    <row r="36" spans="1:8" s="78" customFormat="1" ht="15" customHeight="1" x14ac:dyDescent="0.25">
      <c r="A36" s="464" t="s">
        <v>106</v>
      </c>
      <c r="B36" s="465"/>
      <c r="C36" s="465"/>
      <c r="D36" s="465"/>
      <c r="E36" s="466"/>
      <c r="F36" s="159"/>
      <c r="G36" s="152"/>
      <c r="H36" s="153"/>
    </row>
    <row r="37" spans="1:8" s="78" customFormat="1" ht="20.25" customHeight="1" x14ac:dyDescent="0.25">
      <c r="A37" s="36" t="str">
        <f>'ProductCode$'!B98</f>
        <v>SMSCCRD</v>
      </c>
      <c r="B37" s="100" t="str">
        <f>VLOOKUP(A37,'ProductCode$'!B2:D193,3,FALSE)</f>
        <v>Musical Recorder with Protective Cover</v>
      </c>
      <c r="C37" s="103">
        <f>VLOOKUP(A37,'ProductCode$'!B2:U193,4,FALSE)</f>
        <v>14</v>
      </c>
      <c r="D37" s="36">
        <v>1</v>
      </c>
      <c r="E37" s="73">
        <f>C37*D37</f>
        <v>14</v>
      </c>
      <c r="F37" s="101"/>
      <c r="G37" s="114"/>
      <c r="H37" s="75">
        <f>G37*C37</f>
        <v>0</v>
      </c>
    </row>
    <row r="38" spans="1:8" s="78" customFormat="1" ht="20.25" customHeight="1" x14ac:dyDescent="0.25">
      <c r="A38" s="36" t="str">
        <f>'ProductCode$'!B40</f>
        <v>SBCA4BKCV</v>
      </c>
      <c r="B38" s="100" t="str">
        <f>VLOOKUP(A38,'ProductCode$'!B2:D193,3,FALSE)</f>
        <v>Clear PVC Slip On Book Cover A4 (optional)</v>
      </c>
      <c r="C38" s="103">
        <f>VLOOKUP(A38,'ProductCode$'!B2:U193,4,FALSE)</f>
        <v>1.3</v>
      </c>
      <c r="D38" s="80">
        <v>9</v>
      </c>
      <c r="E38" s="103">
        <f>C38*D38</f>
        <v>11.700000000000001</v>
      </c>
      <c r="G38" s="134"/>
      <c r="H38" s="75">
        <f t="shared" ref="H38" si="3">G38*C38</f>
        <v>0</v>
      </c>
    </row>
    <row r="39" spans="1:8" ht="21" customHeight="1" x14ac:dyDescent="0.25">
      <c r="A39" s="456" t="s">
        <v>27</v>
      </c>
      <c r="B39" s="457"/>
      <c r="C39" s="457"/>
      <c r="D39" s="457"/>
      <c r="E39" s="458"/>
      <c r="F39" s="28"/>
      <c r="G39" s="48" t="s">
        <v>24</v>
      </c>
      <c r="H39" s="54">
        <f>SUM(H37:H38)</f>
        <v>0</v>
      </c>
    </row>
    <row r="40" spans="1:8" ht="8.25" customHeight="1" x14ac:dyDescent="0.25">
      <c r="A40" s="23"/>
      <c r="E40" s="7"/>
      <c r="F40" s="51"/>
      <c r="G40" s="50"/>
      <c r="H40" s="81"/>
    </row>
    <row r="41" spans="1:8" ht="23.25" customHeight="1" x14ac:dyDescent="0.25">
      <c r="A41" s="450" t="s">
        <v>329</v>
      </c>
      <c r="B41" s="451"/>
      <c r="C41" s="451"/>
      <c r="D41" s="451"/>
      <c r="E41" s="452"/>
      <c r="F41" s="55"/>
      <c r="G41" s="409"/>
      <c r="H41" s="410">
        <f>SUM(H34,H39)</f>
        <v>0</v>
      </c>
    </row>
    <row r="42" spans="1:8" ht="7.5" customHeight="1" x14ac:dyDescent="0.25">
      <c r="E42" s="7"/>
      <c r="F42" s="6"/>
      <c r="G42" s="5"/>
    </row>
    <row r="43" spans="1:8" s="97" customFormat="1" ht="20.25" customHeight="1" x14ac:dyDescent="0.25">
      <c r="A43" s="437" t="s">
        <v>332</v>
      </c>
      <c r="B43" s="437"/>
      <c r="C43" s="437"/>
      <c r="D43" s="437"/>
      <c r="E43" s="437"/>
      <c r="F43" s="437"/>
      <c r="G43" s="437"/>
      <c r="H43" s="437"/>
    </row>
    <row r="44" spans="1:8" s="122" customFormat="1" ht="24.75" customHeight="1" x14ac:dyDescent="0.25">
      <c r="A44" s="438" t="s">
        <v>334</v>
      </c>
      <c r="B44" s="439"/>
      <c r="C44" s="439"/>
      <c r="D44" s="439"/>
      <c r="E44" s="439"/>
      <c r="F44" s="439"/>
      <c r="G44" s="439"/>
      <c r="H44" s="440"/>
    </row>
    <row r="45" spans="1:8" ht="5.25" customHeight="1" x14ac:dyDescent="0.25">
      <c r="B45" s="84"/>
      <c r="E45" s="7"/>
      <c r="F45" s="6"/>
      <c r="G45" s="5"/>
    </row>
    <row r="46" spans="1:8" ht="26.25" customHeight="1" x14ac:dyDescent="0.25">
      <c r="A46" s="107"/>
      <c r="B46" s="94"/>
      <c r="C46" s="107"/>
      <c r="D46" s="441" t="s">
        <v>333</v>
      </c>
      <c r="E46" s="441"/>
      <c r="F46" s="441"/>
      <c r="G46" s="441"/>
      <c r="H46" s="422">
        <f>H41</f>
        <v>0</v>
      </c>
    </row>
    <row r="47" spans="1:8" ht="18.75" customHeight="1" x14ac:dyDescent="0.25">
      <c r="A47" s="115"/>
      <c r="B47" s="204" t="s">
        <v>86</v>
      </c>
      <c r="C47" s="20"/>
      <c r="D47" s="107"/>
      <c r="E47" s="205" t="s">
        <v>150</v>
      </c>
      <c r="G47" s="207" t="s">
        <v>149</v>
      </c>
      <c r="H47" s="207" t="s">
        <v>151</v>
      </c>
    </row>
    <row r="48" spans="1:8" ht="6.75" customHeight="1" x14ac:dyDescent="0.25">
      <c r="A48" s="105"/>
      <c r="B48" s="86"/>
      <c r="C48" s="3"/>
      <c r="D48" s="3"/>
      <c r="E48" s="3"/>
      <c r="F48" s="3"/>
      <c r="G48" s="3"/>
    </row>
    <row r="49" spans="1:8" ht="26.25" customHeight="1" x14ac:dyDescent="0.25">
      <c r="A49" s="104" t="s">
        <v>32</v>
      </c>
      <c r="B49" s="94"/>
      <c r="C49" s="3" t="s">
        <v>33</v>
      </c>
      <c r="D49" s="443"/>
      <c r="E49" s="443"/>
      <c r="F49" s="443"/>
      <c r="G49" s="443"/>
      <c r="H49" s="443"/>
    </row>
    <row r="50" spans="1:8" ht="5.25" customHeight="1" x14ac:dyDescent="0.25">
      <c r="B50" s="84"/>
      <c r="C50" s="434"/>
      <c r="D50" s="434"/>
      <c r="E50" s="434"/>
      <c r="F50" s="6"/>
      <c r="G50" s="5"/>
    </row>
    <row r="51" spans="1:8" s="97" customFormat="1" ht="34.5" customHeight="1" x14ac:dyDescent="0.25">
      <c r="A51" s="444" t="s">
        <v>328</v>
      </c>
      <c r="B51" s="444"/>
      <c r="C51" s="444"/>
      <c r="D51" s="444"/>
      <c r="E51" s="444"/>
      <c r="F51" s="444"/>
      <c r="G51" s="444"/>
      <c r="H51" s="444"/>
    </row>
    <row r="52" spans="1:8" ht="2.25" customHeight="1" x14ac:dyDescent="0.25">
      <c r="A52" s="116"/>
      <c r="B52" s="86"/>
      <c r="C52" s="116"/>
      <c r="D52" s="116"/>
      <c r="E52" s="20"/>
      <c r="F52" s="1"/>
      <c r="G52" s="1"/>
      <c r="H52" s="10"/>
    </row>
    <row r="53" spans="1:8" s="92" customFormat="1" ht="16.5" customHeight="1" x14ac:dyDescent="0.25">
      <c r="A53" s="95" t="s">
        <v>25</v>
      </c>
      <c r="B53" s="459" t="s">
        <v>28</v>
      </c>
      <c r="C53" s="459"/>
      <c r="D53" s="459"/>
      <c r="E53" s="459"/>
      <c r="F53" s="459"/>
      <c r="G53" s="459"/>
      <c r="H53" s="459"/>
    </row>
    <row r="54" spans="1:8" ht="4.5" customHeight="1" x14ac:dyDescent="0.25">
      <c r="A54" s="2"/>
      <c r="B54" s="11"/>
      <c r="C54" s="46"/>
      <c r="D54" s="46"/>
      <c r="E54" s="46"/>
      <c r="F54" s="46"/>
      <c r="G54" s="46"/>
      <c r="H54" s="46"/>
    </row>
    <row r="55" spans="1:8" ht="17.25" customHeight="1" x14ac:dyDescent="0.25">
      <c r="A55" s="442" t="s">
        <v>181</v>
      </c>
      <c r="B55" s="442"/>
      <c r="C55" s="442"/>
      <c r="D55" s="442"/>
      <c r="E55" s="442"/>
      <c r="F55" s="442"/>
      <c r="G55" s="442"/>
      <c r="H55" s="442"/>
    </row>
    <row r="56" spans="1:8" ht="16.5" customHeight="1" x14ac:dyDescent="0.25">
      <c r="B56" s="62"/>
      <c r="C56" s="467"/>
      <c r="D56" s="467"/>
      <c r="E56" s="467"/>
      <c r="F56" s="467"/>
      <c r="G56" s="467"/>
      <c r="H56" s="467"/>
    </row>
    <row r="57" spans="1:8" ht="16.5" customHeight="1" x14ac:dyDescent="0.25">
      <c r="B57" s="62"/>
      <c r="C57" s="467"/>
      <c r="D57" s="467"/>
      <c r="E57" s="467"/>
      <c r="F57" s="467"/>
      <c r="G57" s="467"/>
      <c r="H57" s="467"/>
    </row>
    <row r="58" spans="1:8" ht="16.5" customHeight="1" x14ac:dyDescent="0.25">
      <c r="B58" s="63"/>
      <c r="C58" s="467"/>
      <c r="D58" s="467"/>
      <c r="E58" s="467"/>
      <c r="F58" s="467"/>
      <c r="G58" s="467"/>
      <c r="H58" s="467"/>
    </row>
    <row r="59" spans="1:8" ht="16.5" customHeight="1" x14ac:dyDescent="0.25">
      <c r="B59" s="86"/>
    </row>
    <row r="60" spans="1:8" ht="16.5" customHeight="1" x14ac:dyDescent="0.25">
      <c r="B60" s="62"/>
    </row>
    <row r="61" spans="1:8" ht="16.5" customHeight="1" x14ac:dyDescent="0.25">
      <c r="B61" s="62"/>
    </row>
    <row r="62" spans="1:8" ht="16.5" customHeight="1" x14ac:dyDescent="0.25">
      <c r="B62" s="62"/>
    </row>
    <row r="63" spans="1:8" ht="16.5" customHeight="1" x14ac:dyDescent="0.25">
      <c r="B63" s="62"/>
    </row>
  </sheetData>
  <sheetProtection algorithmName="SHA-512" hashValue="p/mkInSI+18iC6RzSHad7az/EcioDL8al5sxJyHhoBZas7s+8LCvCu/kansiqpiJedIeXpwHS0Z5aPaVpiSZ+g==" saltValue="DWwc467S/ttcOYraiZ6ZLw==" spinCount="100000" sheet="1" selectLockedCells="1"/>
  <mergeCells count="20">
    <mergeCell ref="A5:H5"/>
    <mergeCell ref="A1:H1"/>
    <mergeCell ref="A2:H2"/>
    <mergeCell ref="A3:H3"/>
    <mergeCell ref="A4:D4"/>
    <mergeCell ref="E4:H4"/>
    <mergeCell ref="A36:E36"/>
    <mergeCell ref="A43:H43"/>
    <mergeCell ref="D49:H49"/>
    <mergeCell ref="C50:E50"/>
    <mergeCell ref="A51:H51"/>
    <mergeCell ref="A39:E39"/>
    <mergeCell ref="A44:H44"/>
    <mergeCell ref="D46:G46"/>
    <mergeCell ref="A41:E41"/>
    <mergeCell ref="C56:H56"/>
    <mergeCell ref="C57:H57"/>
    <mergeCell ref="C58:H58"/>
    <mergeCell ref="A55:H55"/>
    <mergeCell ref="B53:H53"/>
  </mergeCells>
  <printOptions horizontalCentered="1"/>
  <pageMargins left="0.31496062992125984" right="0.31496062992125984" top="0.35433070866141736" bottom="0.35433070866141736" header="0.31496062992125984" footer="0.31496062992125984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552450</xdr:colOff>
                    <xdr:row>46</xdr:row>
                    <xdr:rowOff>38100</xdr:rowOff>
                  </from>
                  <to>
                    <xdr:col>6</xdr:col>
                    <xdr:colOff>762000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7</xdr:col>
                    <xdr:colOff>704850</xdr:colOff>
                    <xdr:row>46</xdr:row>
                    <xdr:rowOff>28575</xdr:rowOff>
                  </from>
                  <to>
                    <xdr:col>8</xdr:col>
                    <xdr:colOff>19050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6" style="5" customWidth="1"/>
    <col min="2" max="2" width="50" style="60" customWidth="1"/>
    <col min="3" max="3" width="10.42578125" style="5" customWidth="1"/>
    <col min="4" max="4" width="6.85546875" style="5" customWidth="1"/>
    <col min="5" max="5" width="12" style="5" customWidth="1"/>
    <col min="6" max="6" width="1.28515625" customWidth="1"/>
    <col min="7" max="7" width="9.7109375" customWidth="1"/>
    <col min="8" max="8" width="12.140625" style="7" customWidth="1"/>
  </cols>
  <sheetData>
    <row r="1" spans="1:16" s="2" customFormat="1" ht="45.75" customHeight="1" x14ac:dyDescent="0.35">
      <c r="A1" s="433" t="s">
        <v>17</v>
      </c>
      <c r="B1" s="433"/>
      <c r="C1" s="433"/>
      <c r="D1" s="433"/>
      <c r="E1" s="433"/>
      <c r="F1" s="433"/>
      <c r="G1" s="433"/>
      <c r="H1" s="433"/>
    </row>
    <row r="2" spans="1:16" s="2" customFormat="1" ht="12.75" customHeight="1" x14ac:dyDescent="0.25">
      <c r="A2" s="434" t="s">
        <v>189</v>
      </c>
      <c r="B2" s="434"/>
      <c r="C2" s="434"/>
      <c r="D2" s="434"/>
      <c r="E2" s="434"/>
      <c r="F2" s="434"/>
      <c r="G2" s="434"/>
      <c r="H2" s="434"/>
    </row>
    <row r="3" spans="1:16" s="2" customFormat="1" ht="13.5" customHeight="1" x14ac:dyDescent="0.25">
      <c r="A3" s="434"/>
      <c r="B3" s="434"/>
      <c r="C3" s="434"/>
      <c r="D3" s="434"/>
      <c r="E3" s="434"/>
      <c r="F3" s="434"/>
      <c r="G3" s="434"/>
      <c r="H3" s="434"/>
    </row>
    <row r="4" spans="1:16" s="2" customFormat="1" ht="27" customHeight="1" x14ac:dyDescent="0.25">
      <c r="A4" s="435" t="s">
        <v>30</v>
      </c>
      <c r="B4" s="435"/>
      <c r="C4" s="435"/>
      <c r="D4" s="435"/>
      <c r="E4" s="436"/>
      <c r="F4" s="436"/>
      <c r="G4" s="436"/>
      <c r="H4" s="436"/>
    </row>
    <row r="5" spans="1:16" s="9" customFormat="1" ht="3.75" customHeight="1" x14ac:dyDescent="0.25">
      <c r="A5" s="432"/>
      <c r="B5" s="432"/>
      <c r="C5" s="432"/>
      <c r="D5" s="432"/>
      <c r="E5" s="432"/>
      <c r="F5" s="432"/>
      <c r="G5" s="432"/>
      <c r="H5" s="432"/>
    </row>
    <row r="6" spans="1:16" s="2" customFormat="1" ht="30" x14ac:dyDescent="0.25">
      <c r="A6" s="37" t="s">
        <v>14</v>
      </c>
      <c r="B6" s="32" t="s">
        <v>1</v>
      </c>
      <c r="C6" s="37" t="s">
        <v>2</v>
      </c>
      <c r="D6" s="33" t="s">
        <v>19</v>
      </c>
      <c r="E6" s="34" t="s">
        <v>20</v>
      </c>
      <c r="F6" s="68"/>
      <c r="G6" s="27" t="s">
        <v>22</v>
      </c>
      <c r="H6" s="21" t="s">
        <v>20</v>
      </c>
    </row>
    <row r="7" spans="1:16" s="78" customFormat="1" ht="20.25" customHeight="1" x14ac:dyDescent="0.25">
      <c r="A7" s="80" t="str">
        <f>'ProductCode$'!B5</f>
        <v>SPCLCSTRNSM</v>
      </c>
      <c r="B7" s="100" t="str">
        <f>VLOOKUP(A7,'ProductCode$'!B2:D193,3,FALSE)</f>
        <v xml:space="preserve">Small pencil case (for writing equipment) </v>
      </c>
      <c r="C7" s="103">
        <f>VLOOKUP(A7,'ProductCode$'!B2:U193,4,FALSE)</f>
        <v>2.5</v>
      </c>
      <c r="D7" s="36">
        <v>1</v>
      </c>
      <c r="E7" s="73">
        <f>C7*D7</f>
        <v>2.5</v>
      </c>
      <c r="F7" s="74"/>
      <c r="G7" s="114"/>
      <c r="H7" s="75">
        <f>G7*C7</f>
        <v>0</v>
      </c>
      <c r="I7" s="160"/>
      <c r="J7" s="79"/>
      <c r="K7" s="79"/>
      <c r="L7" s="79"/>
      <c r="M7" s="79"/>
      <c r="N7" s="79"/>
      <c r="O7" s="79"/>
      <c r="P7" s="79"/>
    </row>
    <row r="8" spans="1:16" s="78" customFormat="1" ht="20.25" customHeight="1" x14ac:dyDescent="0.25">
      <c r="A8" s="80" t="str">
        <f>'ProductCode$'!B6</f>
        <v>CPCLCSTRNLG</v>
      </c>
      <c r="B8" s="100" t="str">
        <f>VLOOKUP(A8,'ProductCode$'!B2:D193,3,FALSE)</f>
        <v>Large pencil case</v>
      </c>
      <c r="C8" s="103">
        <f>VLOOKUP(A8,'ProductCode$'!B2:U193,4,FALSE)</f>
        <v>4</v>
      </c>
      <c r="D8" s="36">
        <v>1</v>
      </c>
      <c r="E8" s="73">
        <f>C8*D8</f>
        <v>4</v>
      </c>
      <c r="F8" s="74"/>
      <c r="G8" s="114"/>
      <c r="H8" s="75">
        <f>G8*C8</f>
        <v>0</v>
      </c>
      <c r="I8" s="160"/>
      <c r="J8" s="79"/>
      <c r="K8" s="79"/>
      <c r="L8" s="79"/>
      <c r="M8" s="79"/>
      <c r="N8" s="79"/>
      <c r="O8" s="79"/>
      <c r="P8" s="79"/>
    </row>
    <row r="9" spans="1:16" s="78" customFormat="1" ht="20.25" customHeight="1" x14ac:dyDescent="0.25">
      <c r="A9" s="80" t="str">
        <f>'ProductCode$'!B44</f>
        <v>SPCLCLR24</v>
      </c>
      <c r="B9" s="100" t="str">
        <f>VLOOKUP(A9,'ProductCode$'!B2:D193,3,FALSE)</f>
        <v>Coloured Pencils (Pack 24) Staedtler Noris brand</v>
      </c>
      <c r="C9" s="103">
        <f>VLOOKUP(A9,'ProductCode$'!B2:U193,4,FALSE)</f>
        <v>8.5</v>
      </c>
      <c r="D9" s="36">
        <v>1</v>
      </c>
      <c r="E9" s="73">
        <f t="shared" ref="E9:E29" si="0">C9*D9</f>
        <v>8.5</v>
      </c>
      <c r="F9" s="74"/>
      <c r="G9" s="114"/>
      <c r="H9" s="75">
        <f t="shared" ref="H9:H29" si="1">G9*C9</f>
        <v>0</v>
      </c>
      <c r="I9" s="160"/>
      <c r="J9" s="79"/>
      <c r="K9" s="79"/>
      <c r="L9" s="79"/>
      <c r="M9" s="79"/>
      <c r="N9" s="79"/>
      <c r="O9" s="79"/>
      <c r="P9" s="79"/>
    </row>
    <row r="10" spans="1:16" s="78" customFormat="1" ht="20.25" customHeight="1" x14ac:dyDescent="0.25">
      <c r="A10" s="80" t="str">
        <f>'ProductCode$'!B48</f>
        <v>SPCLHB</v>
      </c>
      <c r="B10" s="100" t="str">
        <f>VLOOKUP(A10,'ProductCode$'!B2:D193,3,FALSE)</f>
        <v>HB Pencils (Staedtler brand)</v>
      </c>
      <c r="C10" s="103">
        <f>VLOOKUP(A10,'ProductCode$'!B2:U193,4,FALSE)</f>
        <v>0.4</v>
      </c>
      <c r="D10" s="36">
        <v>24</v>
      </c>
      <c r="E10" s="73">
        <f t="shared" si="0"/>
        <v>9.6000000000000014</v>
      </c>
      <c r="F10" s="74"/>
      <c r="G10" s="114"/>
      <c r="H10" s="75">
        <f t="shared" si="1"/>
        <v>0</v>
      </c>
      <c r="I10" s="160"/>
      <c r="J10" s="79"/>
      <c r="K10" s="79"/>
      <c r="L10" s="79"/>
      <c r="M10" s="79"/>
      <c r="N10" s="79"/>
      <c r="O10" s="79"/>
      <c r="P10" s="79"/>
    </row>
    <row r="11" spans="1:16" s="78" customFormat="1" ht="20.25" customHeight="1" x14ac:dyDescent="0.25">
      <c r="A11" s="80" t="str">
        <f>'ProductCode$'!B66</f>
        <v>SERSM</v>
      </c>
      <c r="B11" s="100" t="str">
        <f>VLOOKUP(A11,'ProductCode$'!B2:D193,3,FALSE)</f>
        <v>Eraser</v>
      </c>
      <c r="C11" s="103">
        <f>VLOOKUP(A11,'ProductCode$'!B2:U193,4,FALSE)</f>
        <v>0.35</v>
      </c>
      <c r="D11" s="36">
        <v>3</v>
      </c>
      <c r="E11" s="73">
        <f>C11*D11</f>
        <v>1.0499999999999998</v>
      </c>
      <c r="F11" s="74"/>
      <c r="G11" s="114"/>
      <c r="H11" s="75">
        <f>G11*C11</f>
        <v>0</v>
      </c>
      <c r="I11" s="160"/>
      <c r="J11" s="79"/>
      <c r="K11" s="79"/>
      <c r="L11" s="79"/>
      <c r="M11" s="79"/>
      <c r="N11" s="79"/>
      <c r="O11" s="79"/>
      <c r="P11" s="79"/>
    </row>
    <row r="12" spans="1:16" s="78" customFormat="1" ht="20.25" customHeight="1" x14ac:dyDescent="0.25">
      <c r="A12" s="36" t="str">
        <f>'ProductCode$'!B83</f>
        <v>SSHPR2HS</v>
      </c>
      <c r="B12" s="100" t="str">
        <f>VLOOKUP(A12,'ProductCode$'!B2:D193,3,FALSE)</f>
        <v>Staedtler Sharpener Plastic Double Tub Slim</v>
      </c>
      <c r="C12" s="103">
        <f>VLOOKUP(A12,'ProductCode$'!B2:U193,4,FALSE)</f>
        <v>1.5</v>
      </c>
      <c r="D12" s="36">
        <v>1</v>
      </c>
      <c r="E12" s="73">
        <f>C12*D12</f>
        <v>1.5</v>
      </c>
      <c r="F12" s="74"/>
      <c r="G12" s="114"/>
      <c r="H12" s="75">
        <f>G12*C12</f>
        <v>0</v>
      </c>
      <c r="I12" s="160"/>
      <c r="J12" s="79"/>
      <c r="K12" s="79"/>
      <c r="L12" s="79"/>
      <c r="M12" s="79"/>
      <c r="N12" s="79"/>
      <c r="O12" s="79"/>
      <c r="P12" s="79"/>
    </row>
    <row r="13" spans="1:16" s="78" customFormat="1" ht="20.25" customHeight="1" x14ac:dyDescent="0.25">
      <c r="A13" s="80" t="str">
        <f>'ProductCode$'!B52</f>
        <v>SPENERBLU</v>
      </c>
      <c r="B13" s="100" t="str">
        <f>VLOOKUP(A13,'ProductCode$'!B2:D193,3,FALSE)</f>
        <v>Blue Biro Erasable</v>
      </c>
      <c r="C13" s="103">
        <f>VLOOKUP(A13,'ProductCode$'!B2:U193,4,FALSE)</f>
        <v>4.5</v>
      </c>
      <c r="D13" s="36">
        <v>3</v>
      </c>
      <c r="E13" s="73">
        <f t="shared" si="0"/>
        <v>13.5</v>
      </c>
      <c r="F13" s="74"/>
      <c r="G13" s="114"/>
      <c r="H13" s="75">
        <f t="shared" si="1"/>
        <v>0</v>
      </c>
      <c r="I13" s="160"/>
      <c r="J13" s="79"/>
      <c r="K13" s="79"/>
      <c r="L13" s="79"/>
      <c r="M13" s="79"/>
      <c r="N13" s="79"/>
      <c r="O13" s="79"/>
      <c r="P13" s="79"/>
    </row>
    <row r="14" spans="1:16" s="78" customFormat="1" ht="20.25" customHeight="1" x14ac:dyDescent="0.25">
      <c r="A14" s="80" t="str">
        <f>'ProductCode$'!B51</f>
        <v>SPENERBLK</v>
      </c>
      <c r="B14" s="100" t="str">
        <f>VLOOKUP(A14,'ProductCode$'!B2:D193,3,FALSE)</f>
        <v>Black Biro Erasable</v>
      </c>
      <c r="C14" s="103">
        <f>VLOOKUP(A14,'ProductCode$'!B2:U193,4,FALSE)</f>
        <v>4.5</v>
      </c>
      <c r="D14" s="36">
        <v>3</v>
      </c>
      <c r="E14" s="73">
        <f t="shared" si="0"/>
        <v>13.5</v>
      </c>
      <c r="F14" s="74"/>
      <c r="G14" s="114"/>
      <c r="H14" s="75">
        <f t="shared" si="1"/>
        <v>0</v>
      </c>
      <c r="I14" s="160"/>
      <c r="J14" s="79"/>
      <c r="K14" s="79"/>
      <c r="L14" s="79"/>
      <c r="M14" s="79"/>
      <c r="N14" s="79"/>
      <c r="O14" s="79"/>
      <c r="P14" s="79"/>
    </row>
    <row r="15" spans="1:16" s="78" customFormat="1" ht="20.25" customHeight="1" x14ac:dyDescent="0.25">
      <c r="A15" s="80" t="str">
        <f>'ProductCode$'!B55</f>
        <v>SPENRED</v>
      </c>
      <c r="B15" s="100" t="str">
        <f>VLOOKUP(A15,'ProductCode$'!B2:D193,3,FALSE)</f>
        <v>Red Pen</v>
      </c>
      <c r="C15" s="103">
        <f>VLOOKUP(A15,'ProductCode$'!B2:U193,4,FALSE)</f>
        <v>0.5</v>
      </c>
      <c r="D15" s="36">
        <v>1</v>
      </c>
      <c r="E15" s="73">
        <f t="shared" si="0"/>
        <v>0.5</v>
      </c>
      <c r="F15" s="74"/>
      <c r="G15" s="114"/>
      <c r="H15" s="75">
        <f t="shared" si="1"/>
        <v>0</v>
      </c>
      <c r="I15" s="160"/>
      <c r="J15" s="79"/>
      <c r="K15" s="79"/>
      <c r="L15" s="79"/>
      <c r="M15" s="79"/>
      <c r="N15" s="79"/>
      <c r="O15" s="79"/>
      <c r="P15" s="79"/>
    </row>
    <row r="16" spans="1:16" s="78" customFormat="1" ht="20.25" customHeight="1" x14ac:dyDescent="0.25">
      <c r="A16" s="80" t="str">
        <f>'ProductCode$'!B69</f>
        <v>SGLU40</v>
      </c>
      <c r="B16" s="100" t="str">
        <f>VLOOKUP(A16,'ProductCode$'!B2:D193,3,FALSE)</f>
        <v>Glue sticks 40gm</v>
      </c>
      <c r="C16" s="103">
        <f>VLOOKUP(A16,'ProductCode$'!B2:U193,4,FALSE)</f>
        <v>2</v>
      </c>
      <c r="D16" s="36">
        <v>4</v>
      </c>
      <c r="E16" s="73">
        <f t="shared" si="0"/>
        <v>8</v>
      </c>
      <c r="F16" s="74"/>
      <c r="G16" s="114"/>
      <c r="H16" s="75">
        <f t="shared" si="1"/>
        <v>0</v>
      </c>
      <c r="I16" s="160"/>
      <c r="J16" s="79"/>
      <c r="K16" s="79"/>
      <c r="L16" s="79"/>
      <c r="M16" s="79"/>
      <c r="N16" s="79"/>
      <c r="O16" s="79"/>
      <c r="P16" s="79"/>
    </row>
    <row r="17" spans="1:16" s="78" customFormat="1" ht="20.25" customHeight="1" x14ac:dyDescent="0.25">
      <c r="A17" s="80" t="str">
        <f>'ProductCode$'!B75</f>
        <v>MRULP30</v>
      </c>
      <c r="B17" s="100" t="str">
        <f>VLOOKUP(A17,'ProductCode$'!B2:D193,3,FALSE)</f>
        <v xml:space="preserve">Plastic (not metal) Ruler 30cm - clear </v>
      </c>
      <c r="C17" s="103">
        <f>VLOOKUP(A17,'ProductCode$'!B2:U193,4,FALSE)</f>
        <v>0.5</v>
      </c>
      <c r="D17" s="36">
        <v>1</v>
      </c>
      <c r="E17" s="73">
        <f t="shared" si="0"/>
        <v>0.5</v>
      </c>
      <c r="F17" s="74"/>
      <c r="G17" s="114"/>
      <c r="H17" s="75">
        <f t="shared" si="1"/>
        <v>0</v>
      </c>
      <c r="I17" s="160"/>
      <c r="J17" s="79"/>
      <c r="K17" s="79"/>
      <c r="L17" s="79"/>
      <c r="M17" s="79"/>
      <c r="N17" s="79"/>
      <c r="O17" s="79"/>
      <c r="P17" s="79"/>
    </row>
    <row r="18" spans="1:16" s="78" customFormat="1" ht="20.25" customHeight="1" x14ac:dyDescent="0.25">
      <c r="A18" s="80" t="str">
        <f>'ProductCode$'!B79</f>
        <v>MSCRS178</v>
      </c>
      <c r="B18" s="100" t="str">
        <f>VLOOKUP(A18,'ProductCode$'!B2:D193,3,FALSE)</f>
        <v>Scissors 7" (178mm)</v>
      </c>
      <c r="C18" s="103">
        <f>VLOOKUP(A18,'ProductCode$'!B2:U193,4,FALSE)</f>
        <v>2.2999999999999998</v>
      </c>
      <c r="D18" s="36">
        <v>1</v>
      </c>
      <c r="E18" s="73">
        <f t="shared" si="0"/>
        <v>2.2999999999999998</v>
      </c>
      <c r="F18" s="74"/>
      <c r="G18" s="114"/>
      <c r="H18" s="75">
        <f t="shared" si="1"/>
        <v>0</v>
      </c>
      <c r="I18" s="160"/>
      <c r="J18" s="79"/>
      <c r="K18" s="79"/>
      <c r="L18" s="79"/>
      <c r="M18" s="79"/>
      <c r="N18" s="79"/>
      <c r="O18" s="79"/>
      <c r="P18" s="79"/>
    </row>
    <row r="19" spans="1:16" s="78" customFormat="1" ht="20.25" customHeight="1" x14ac:dyDescent="0.25">
      <c r="A19" s="80" t="str">
        <f>'ProductCode$'!B89</f>
        <v>SMTHPRT180</v>
      </c>
      <c r="B19" s="102" t="s">
        <v>59</v>
      </c>
      <c r="C19" s="103">
        <f>VLOOKUP(A19,'ProductCode$'!B2:U193,4,FALSE)</f>
        <v>0.8</v>
      </c>
      <c r="D19" s="36">
        <v>1</v>
      </c>
      <c r="E19" s="73">
        <f t="shared" si="0"/>
        <v>0.8</v>
      </c>
      <c r="F19" s="74"/>
      <c r="G19" s="114"/>
      <c r="H19" s="75">
        <f t="shared" si="1"/>
        <v>0</v>
      </c>
      <c r="I19" s="160"/>
      <c r="J19" s="79"/>
      <c r="K19" s="79"/>
      <c r="L19" s="79"/>
      <c r="M19" s="79"/>
      <c r="N19" s="79"/>
      <c r="O19" s="79"/>
      <c r="P19" s="79"/>
    </row>
    <row r="20" spans="1:16" s="78" customFormat="1" ht="20.25" customHeight="1" x14ac:dyDescent="0.25">
      <c r="A20" s="36" t="str">
        <f>'ProductCode$'!B24</f>
        <v>SBEA4EX96</v>
      </c>
      <c r="B20" s="100" t="str">
        <f>VLOOKUP(A20,'ProductCode$'!B2:D193,3,FALSE)</f>
        <v>Exercise Book A4  (blue lined w/ margin) 96 page</v>
      </c>
      <c r="C20" s="103">
        <f>VLOOKUP(A20,'ProductCode$'!B2:U193,4,FALSE)</f>
        <v>1.2</v>
      </c>
      <c r="D20" s="36">
        <v>10</v>
      </c>
      <c r="E20" s="73">
        <f>C20*D20</f>
        <v>12</v>
      </c>
      <c r="F20" s="74"/>
      <c r="G20" s="114"/>
      <c r="H20" s="75">
        <f>G20*C20</f>
        <v>0</v>
      </c>
      <c r="I20" s="160"/>
      <c r="J20" s="79"/>
      <c r="K20" s="79"/>
      <c r="L20" s="79"/>
      <c r="M20" s="79"/>
      <c r="N20" s="79"/>
      <c r="O20" s="79"/>
      <c r="P20" s="79"/>
    </row>
    <row r="21" spans="1:16" s="78" customFormat="1" ht="20.25" customHeight="1" x14ac:dyDescent="0.25">
      <c r="A21" s="36" t="str">
        <f>'ProductCode$'!B20</f>
        <v>SBG10QD96</v>
      </c>
      <c r="B21" s="100" t="str">
        <f>VLOOKUP(A21,'ProductCode$'!B2:D193,3,FALSE)</f>
        <v>10mm Quad Graph Book 96 page - A4 SIZE</v>
      </c>
      <c r="C21" s="103">
        <f>VLOOKUP(A21,'ProductCode$'!B2:U193,4,FALSE)</f>
        <v>1.2</v>
      </c>
      <c r="D21" s="36">
        <v>2</v>
      </c>
      <c r="E21" s="73">
        <f t="shared" si="0"/>
        <v>2.4</v>
      </c>
      <c r="F21" s="74"/>
      <c r="G21" s="114"/>
      <c r="H21" s="75">
        <f t="shared" si="1"/>
        <v>0</v>
      </c>
      <c r="I21" s="160"/>
      <c r="J21" s="79"/>
      <c r="K21" s="79"/>
      <c r="L21" s="79"/>
      <c r="M21" s="79"/>
      <c r="N21" s="79"/>
      <c r="O21" s="79"/>
      <c r="P21" s="79"/>
    </row>
    <row r="22" spans="1:16" s="78" customFormat="1" ht="20.25" customHeight="1" x14ac:dyDescent="0.25">
      <c r="A22" s="36" t="str">
        <f>'ProductCode$'!B27</f>
        <v>SBMSC64</v>
      </c>
      <c r="B22" s="100" t="str">
        <f>VLOOKUP(A22,'ProductCode$'!B2:D193,3,FALSE)</f>
        <v>Exercise Book w/ manuscript - Music 48 page - A4</v>
      </c>
      <c r="C22" s="103">
        <f>VLOOKUP(A22,'ProductCode$'!B2:U193,4,FALSE)</f>
        <v>2</v>
      </c>
      <c r="D22" s="36">
        <v>1</v>
      </c>
      <c r="E22" s="73">
        <f t="shared" si="0"/>
        <v>2</v>
      </c>
      <c r="F22" s="74"/>
      <c r="G22" s="114"/>
      <c r="H22" s="75">
        <f t="shared" si="1"/>
        <v>0</v>
      </c>
      <c r="I22" s="160"/>
      <c r="J22" s="79"/>
      <c r="K22" s="79"/>
      <c r="L22" s="79"/>
      <c r="M22" s="79"/>
      <c r="N22" s="79"/>
      <c r="O22" s="79"/>
      <c r="P22" s="79"/>
    </row>
    <row r="23" spans="1:16" s="78" customFormat="1" ht="20.25" customHeight="1" x14ac:dyDescent="0.25">
      <c r="A23" s="36" t="str">
        <f>'ProductCode$'!B38</f>
        <v>SBA5NTE200</v>
      </c>
      <c r="B23" s="100" t="str">
        <f>VLOOKUP(A23,'ProductCode$'!B2:D193,3,FALSE)</f>
        <v>Notebook A5 Hard Cover 200 pg</v>
      </c>
      <c r="C23" s="103">
        <f>VLOOKUP(A23,'ProductCode$'!B2:U193,4,FALSE)</f>
        <v>3</v>
      </c>
      <c r="D23" s="36">
        <v>1</v>
      </c>
      <c r="E23" s="73">
        <f t="shared" ref="E23" si="2">C23*D23</f>
        <v>3</v>
      </c>
      <c r="F23" s="74"/>
      <c r="G23" s="114"/>
      <c r="H23" s="75">
        <f t="shared" si="1"/>
        <v>0</v>
      </c>
      <c r="I23" s="160"/>
      <c r="J23" s="79"/>
      <c r="K23" s="79"/>
      <c r="L23" s="79"/>
      <c r="M23" s="79"/>
      <c r="N23" s="79"/>
      <c r="O23" s="79"/>
      <c r="P23" s="79"/>
    </row>
    <row r="24" spans="1:16" s="78" customFormat="1" ht="20.25" customHeight="1" x14ac:dyDescent="0.25">
      <c r="A24" s="36" t="str">
        <f>'ProductCode$'!B33</f>
        <v>SBART60</v>
      </c>
      <c r="B24" s="100" t="str">
        <f>VLOOKUP(A24,'ProductCode$'!B2:D193,3,FALSE)</f>
        <v>A4 Visual Art Diary</v>
      </c>
      <c r="C24" s="103">
        <f>VLOOKUP(A24,'ProductCode$'!B2:U193,4,FALSE)</f>
        <v>6.75</v>
      </c>
      <c r="D24" s="36">
        <v>1</v>
      </c>
      <c r="E24" s="73">
        <f t="shared" ref="E24:E25" si="3">C24*D24</f>
        <v>6.75</v>
      </c>
      <c r="F24" s="74"/>
      <c r="G24" s="114"/>
      <c r="H24" s="75">
        <f t="shared" ref="H24:H25" si="4">G24*C24</f>
        <v>0</v>
      </c>
      <c r="I24" s="160"/>
      <c r="J24" s="79"/>
      <c r="K24" s="79"/>
      <c r="L24" s="79"/>
      <c r="M24" s="79"/>
      <c r="N24" s="79"/>
      <c r="O24" s="79"/>
      <c r="P24" s="79"/>
    </row>
    <row r="25" spans="1:16" s="78" customFormat="1" ht="20.25" customHeight="1" x14ac:dyDescent="0.25">
      <c r="A25" s="36" t="str">
        <f>'ProductCode$'!B35</f>
        <v>SDSFLD20</v>
      </c>
      <c r="B25" s="100" t="str">
        <f>VLOOKUP(A25,'ProductCode$'!B2:D193,3,FALSE)</f>
        <v>Plastic sleeved display folder A4 20 pocket</v>
      </c>
      <c r="C25" s="103">
        <f>VLOOKUP(A25,'ProductCode$'!B2:U193,4,FALSE)</f>
        <v>2.2000000000000002</v>
      </c>
      <c r="D25" s="36">
        <v>1</v>
      </c>
      <c r="E25" s="73">
        <f t="shared" si="3"/>
        <v>2.2000000000000002</v>
      </c>
      <c r="F25" s="74"/>
      <c r="G25" s="114"/>
      <c r="H25" s="75">
        <f t="shared" si="4"/>
        <v>0</v>
      </c>
      <c r="I25" s="160"/>
      <c r="J25" s="79"/>
      <c r="K25" s="79"/>
      <c r="L25" s="79"/>
      <c r="M25" s="79"/>
      <c r="N25" s="79"/>
      <c r="O25" s="79"/>
      <c r="P25" s="79"/>
    </row>
    <row r="26" spans="1:16" s="141" customFormat="1" ht="20.25" customHeight="1" x14ac:dyDescent="0.25">
      <c r="A26" s="36" t="str">
        <f>'ProductCode$'!B8</f>
        <v>SCLBYA3</v>
      </c>
      <c r="B26" s="100" t="str">
        <f>VLOOKUP(A26,'ProductCode$'!B2:D193,3,FALSE)</f>
        <v>Officemax Handy Zip Pouch A3 Clear</v>
      </c>
      <c r="C26" s="103">
        <f>VLOOKUP(A26,'ProductCode$'!B2:U193,4,FALSE)</f>
        <v>5.5</v>
      </c>
      <c r="D26" s="36">
        <v>1</v>
      </c>
      <c r="E26" s="73">
        <f>C26*D26</f>
        <v>5.5</v>
      </c>
      <c r="F26" s="74"/>
      <c r="G26" s="114"/>
      <c r="H26" s="75">
        <f>G26*C26</f>
        <v>0</v>
      </c>
      <c r="I26" s="160"/>
      <c r="J26" s="161"/>
      <c r="K26" s="161"/>
      <c r="L26" s="161"/>
      <c r="M26" s="161"/>
      <c r="N26" s="161"/>
      <c r="O26" s="161"/>
      <c r="P26" s="161"/>
    </row>
    <row r="27" spans="1:16" s="78" customFormat="1" ht="20.25" customHeight="1" x14ac:dyDescent="0.25">
      <c r="A27" s="36" t="str">
        <f>'ProductCode$'!B96</f>
        <v>SEARPH</v>
      </c>
      <c r="B27" s="100" t="str">
        <f>VLOOKUP(A27,'ProductCode$'!B2:D193,3,FALSE)</f>
        <v>Earphones (For laptop)</v>
      </c>
      <c r="C27" s="103">
        <f>VLOOKUP(A27,'ProductCode$'!B2:U193,4,FALSE)</f>
        <v>12.2</v>
      </c>
      <c r="D27" s="36">
        <v>1</v>
      </c>
      <c r="E27" s="73">
        <f t="shared" si="0"/>
        <v>12.2</v>
      </c>
      <c r="F27" s="74"/>
      <c r="G27" s="114"/>
      <c r="H27" s="75">
        <f t="shared" si="1"/>
        <v>0</v>
      </c>
      <c r="I27" s="160"/>
      <c r="J27" s="79"/>
      <c r="K27" s="79"/>
      <c r="L27" s="79"/>
      <c r="M27" s="79"/>
      <c r="N27" s="79"/>
      <c r="O27" s="79"/>
      <c r="P27" s="79"/>
    </row>
    <row r="28" spans="1:16" s="78" customFormat="1" ht="20.25" customHeight="1" x14ac:dyDescent="0.25">
      <c r="A28" s="80" t="str">
        <f>'ProductCode$'!B85</f>
        <v>STSS200</v>
      </c>
      <c r="B28" s="100" t="str">
        <f>VLOOKUP(A28,'ProductCode$'!B2:D193,3,FALSE)</f>
        <v>Tissues 200 pk</v>
      </c>
      <c r="C28" s="103">
        <f>VLOOKUP(A28,'ProductCode$'!B2:U193,4,FALSE)</f>
        <v>2</v>
      </c>
      <c r="D28" s="36">
        <v>2</v>
      </c>
      <c r="E28" s="73">
        <f>C28*D28</f>
        <v>4</v>
      </c>
      <c r="F28" s="74"/>
      <c r="G28" s="114"/>
      <c r="H28" s="75">
        <f>G28*C28</f>
        <v>0</v>
      </c>
      <c r="I28" s="160"/>
      <c r="J28" s="79"/>
      <c r="K28" s="79"/>
      <c r="L28" s="79"/>
      <c r="M28" s="79"/>
      <c r="N28" s="79"/>
      <c r="O28" s="79"/>
      <c r="P28" s="79"/>
    </row>
    <row r="29" spans="1:16" s="78" customFormat="1" ht="20.25" customHeight="1" x14ac:dyDescent="0.25">
      <c r="A29" s="80" t="str">
        <f>'ProductCode$'!B39</f>
        <v>SCPAPA4</v>
      </c>
      <c r="B29" s="100" t="str">
        <f>VLOOKUP(A29,'ProductCode$'!B2:D193,3,FALSE)</f>
        <v>Ream A4 Paper</v>
      </c>
      <c r="C29" s="103">
        <f>VLOOKUP(A29,'ProductCode$'!B2:U193,4,FALSE)</f>
        <v>6.6</v>
      </c>
      <c r="D29" s="36">
        <v>1</v>
      </c>
      <c r="E29" s="73">
        <f t="shared" si="0"/>
        <v>6.6</v>
      </c>
      <c r="F29" s="74"/>
      <c r="G29" s="114"/>
      <c r="H29" s="75">
        <f t="shared" si="1"/>
        <v>0</v>
      </c>
      <c r="I29" s="79"/>
      <c r="J29" s="79"/>
      <c r="K29" s="79"/>
      <c r="L29" s="79"/>
      <c r="M29" s="79"/>
      <c r="N29" s="79"/>
      <c r="O29" s="79"/>
      <c r="P29" s="79"/>
    </row>
    <row r="30" spans="1:16" s="78" customFormat="1" ht="5.25" customHeight="1" x14ac:dyDescent="0.25">
      <c r="A30" s="135"/>
      <c r="B30" s="136"/>
      <c r="C30" s="143"/>
      <c r="D30" s="137"/>
      <c r="E30" s="144"/>
      <c r="F30" s="74"/>
      <c r="G30" s="139"/>
      <c r="H30" s="140"/>
    </row>
    <row r="31" spans="1:16" s="78" customFormat="1" ht="24" customHeight="1" x14ac:dyDescent="0.25">
      <c r="A31" s="135"/>
      <c r="B31" s="136"/>
      <c r="C31" s="414" t="s">
        <v>331</v>
      </c>
      <c r="D31" s="420"/>
      <c r="E31" s="421">
        <f>SUM(E7:E29)</f>
        <v>122.9</v>
      </c>
      <c r="F31" s="74"/>
      <c r="G31" s="145" t="s">
        <v>24</v>
      </c>
      <c r="H31" s="146">
        <f>SUM(H7:H30)</f>
        <v>0</v>
      </c>
    </row>
    <row r="32" spans="1:16" s="78" customFormat="1" ht="4.5" customHeight="1" x14ac:dyDescent="0.25">
      <c r="A32" s="135"/>
      <c r="B32" s="136"/>
      <c r="C32" s="143"/>
      <c r="D32" s="137"/>
      <c r="E32" s="147"/>
      <c r="F32" s="79"/>
      <c r="G32" s="139"/>
      <c r="H32" s="140"/>
    </row>
    <row r="33" spans="1:8" s="78" customFormat="1" ht="6.75" customHeight="1" x14ac:dyDescent="0.25">
      <c r="A33" s="154"/>
      <c r="B33" s="155"/>
      <c r="C33" s="156"/>
      <c r="D33" s="157"/>
      <c r="E33" s="150"/>
      <c r="F33" s="148"/>
      <c r="G33" s="149"/>
      <c r="H33" s="150"/>
    </row>
    <row r="34" spans="1:8" s="78" customFormat="1" ht="14.25" customHeight="1" x14ac:dyDescent="0.25">
      <c r="A34" s="464" t="s">
        <v>106</v>
      </c>
      <c r="B34" s="465"/>
      <c r="C34" s="465"/>
      <c r="D34" s="465"/>
      <c r="E34" s="466"/>
      <c r="F34" s="151"/>
      <c r="G34" s="152"/>
      <c r="H34" s="153"/>
    </row>
    <row r="35" spans="1:8" s="78" customFormat="1" ht="23.25" customHeight="1" x14ac:dyDescent="0.25">
      <c r="A35" s="36" t="str">
        <f>'ProductCode$'!B98</f>
        <v>SMSCCRD</v>
      </c>
      <c r="B35" s="100" t="str">
        <f>VLOOKUP(A35,'ProductCode$'!B2:D193,3,FALSE)</f>
        <v>Musical Recorder with Protective Cover</v>
      </c>
      <c r="C35" s="103">
        <f>VLOOKUP(A35,'ProductCode$'!B2:U193,4,FALSE)</f>
        <v>14</v>
      </c>
      <c r="D35" s="36">
        <v>1</v>
      </c>
      <c r="E35" s="73">
        <f>C35*D35</f>
        <v>14</v>
      </c>
      <c r="F35" s="101"/>
      <c r="G35" s="114"/>
      <c r="H35" s="75">
        <f>G35*C35</f>
        <v>0</v>
      </c>
    </row>
    <row r="36" spans="1:8" s="78" customFormat="1" ht="20.25" customHeight="1" x14ac:dyDescent="0.25">
      <c r="A36" s="36" t="str">
        <f>'ProductCode$'!B40</f>
        <v>SBCA4BKCV</v>
      </c>
      <c r="B36" s="100" t="str">
        <f>VLOOKUP(A36,'ProductCode$'!B2:D193,3,FALSE)</f>
        <v>Clear PVC Slip On Book Cover A4 (optional)</v>
      </c>
      <c r="C36" s="103">
        <f>VLOOKUP(A36,'ProductCode$'!B2:U193,4,FALSE)</f>
        <v>1.3</v>
      </c>
      <c r="D36" s="80">
        <v>13</v>
      </c>
      <c r="E36" s="103">
        <f>C36*D36</f>
        <v>16.900000000000002</v>
      </c>
      <c r="G36" s="134"/>
      <c r="H36" s="75">
        <f t="shared" ref="H36" si="5">G36*C36</f>
        <v>0</v>
      </c>
    </row>
    <row r="37" spans="1:8" s="78" customFormat="1" ht="31.5" customHeight="1" x14ac:dyDescent="0.25">
      <c r="A37" s="36" t="str">
        <f>'ProductCode$'!B102</f>
        <v>SPADCMB</v>
      </c>
      <c r="B37" s="100" t="str">
        <f>VLOOKUP(A37,'ProductCode$'!B2:D193,3,FALSE)</f>
        <v>Padlock for School Locker (Lockwood 4 Combination 40mm Brass Padlock)</v>
      </c>
      <c r="C37" s="103">
        <f>VLOOKUP(A37,'ProductCode$'!B2:U193,4,FALSE)</f>
        <v>25</v>
      </c>
      <c r="D37" s="80">
        <v>1</v>
      </c>
      <c r="E37" s="103">
        <f>C37*D37</f>
        <v>25</v>
      </c>
      <c r="G37" s="134"/>
      <c r="H37" s="75">
        <f t="shared" ref="H37" si="6">G37*C37</f>
        <v>0</v>
      </c>
    </row>
    <row r="38" spans="1:8" ht="24" customHeight="1" x14ac:dyDescent="0.25">
      <c r="A38" s="456" t="s">
        <v>27</v>
      </c>
      <c r="B38" s="457"/>
      <c r="C38" s="457"/>
      <c r="D38" s="457"/>
      <c r="E38" s="458"/>
      <c r="F38" s="15"/>
      <c r="G38" s="48" t="s">
        <v>24</v>
      </c>
      <c r="H38" s="54">
        <f>SUM(H35:H37)</f>
        <v>0</v>
      </c>
    </row>
    <row r="39" spans="1:8" ht="8.25" customHeight="1" x14ac:dyDescent="0.25">
      <c r="A39" s="23"/>
      <c r="B39" s="38"/>
      <c r="C39" s="43"/>
      <c r="D39" s="43"/>
      <c r="E39" s="24"/>
      <c r="F39" s="66"/>
      <c r="G39" s="50"/>
      <c r="H39" s="81"/>
    </row>
    <row r="40" spans="1:8" ht="24" customHeight="1" x14ac:dyDescent="0.25">
      <c r="A40" s="450" t="s">
        <v>329</v>
      </c>
      <c r="B40" s="451"/>
      <c r="C40" s="451"/>
      <c r="D40" s="451"/>
      <c r="E40" s="452"/>
      <c r="F40" s="67"/>
      <c r="G40" s="409"/>
      <c r="H40" s="410">
        <f>SUM(H31,H38)</f>
        <v>0</v>
      </c>
    </row>
    <row r="41" spans="1:8" ht="6.75" customHeight="1" x14ac:dyDescent="0.25">
      <c r="E41" s="7"/>
      <c r="F41" s="6"/>
      <c r="G41" s="5"/>
    </row>
    <row r="42" spans="1:8" s="97" customFormat="1" ht="23.25" customHeight="1" x14ac:dyDescent="0.25">
      <c r="A42" s="437" t="s">
        <v>332</v>
      </c>
      <c r="B42" s="437"/>
      <c r="C42" s="437"/>
      <c r="D42" s="437"/>
      <c r="E42" s="437"/>
      <c r="F42" s="437"/>
      <c r="G42" s="437"/>
      <c r="H42" s="437"/>
    </row>
    <row r="43" spans="1:8" s="108" customFormat="1" ht="26.25" customHeight="1" x14ac:dyDescent="0.25">
      <c r="A43" s="438" t="s">
        <v>334</v>
      </c>
      <c r="B43" s="439"/>
      <c r="C43" s="439"/>
      <c r="D43" s="439"/>
      <c r="E43" s="439"/>
      <c r="F43" s="439"/>
      <c r="G43" s="439"/>
      <c r="H43" s="440"/>
    </row>
    <row r="44" spans="1:8" ht="5.25" customHeight="1" x14ac:dyDescent="0.25">
      <c r="B44" s="84"/>
      <c r="E44" s="7"/>
      <c r="F44" s="6"/>
      <c r="G44" s="5"/>
    </row>
    <row r="45" spans="1:8" ht="30.75" customHeight="1" x14ac:dyDescent="0.25">
      <c r="A45" s="107"/>
      <c r="B45" s="94"/>
      <c r="C45" s="107"/>
      <c r="D45" s="441" t="s">
        <v>333</v>
      </c>
      <c r="E45" s="441"/>
      <c r="F45" s="441"/>
      <c r="G45" s="441"/>
      <c r="H45" s="422">
        <f>H40</f>
        <v>0</v>
      </c>
    </row>
    <row r="46" spans="1:8" ht="18.75" customHeight="1" x14ac:dyDescent="0.25">
      <c r="A46" s="115"/>
      <c r="B46" s="204" t="s">
        <v>86</v>
      </c>
      <c r="C46" s="20"/>
      <c r="D46" s="107"/>
      <c r="E46" s="206" t="s">
        <v>150</v>
      </c>
      <c r="G46" s="207" t="s">
        <v>149</v>
      </c>
      <c r="H46" s="207" t="s">
        <v>151</v>
      </c>
    </row>
    <row r="47" spans="1:8" ht="6.75" customHeight="1" x14ac:dyDescent="0.25">
      <c r="A47" s="105"/>
      <c r="B47" s="86"/>
      <c r="C47" s="3"/>
      <c r="D47" s="3"/>
      <c r="E47" s="3"/>
      <c r="F47" s="3"/>
      <c r="G47" s="3"/>
    </row>
    <row r="48" spans="1:8" ht="30.75" customHeight="1" x14ac:dyDescent="0.25">
      <c r="A48" s="104" t="s">
        <v>32</v>
      </c>
      <c r="B48" s="94"/>
      <c r="C48" s="3" t="s">
        <v>33</v>
      </c>
      <c r="D48" s="443"/>
      <c r="E48" s="443"/>
      <c r="F48" s="443"/>
      <c r="G48" s="443"/>
      <c r="H48" s="443"/>
    </row>
    <row r="49" spans="1:8" ht="9" customHeight="1" x14ac:dyDescent="0.25">
      <c r="B49" s="84"/>
      <c r="C49" s="434"/>
      <c r="D49" s="434"/>
      <c r="E49" s="434"/>
      <c r="F49" s="6"/>
      <c r="G49" s="5"/>
    </row>
    <row r="50" spans="1:8" s="97" customFormat="1" ht="42.75" customHeight="1" x14ac:dyDescent="0.25">
      <c r="A50" s="444" t="s">
        <v>328</v>
      </c>
      <c r="B50" s="444"/>
      <c r="C50" s="444"/>
      <c r="D50" s="444"/>
      <c r="E50" s="444"/>
      <c r="F50" s="444"/>
      <c r="G50" s="444"/>
      <c r="H50" s="444"/>
    </row>
    <row r="51" spans="1:8" s="92" customFormat="1" ht="16.5" customHeight="1" x14ac:dyDescent="0.25">
      <c r="A51" s="95" t="s">
        <v>25</v>
      </c>
      <c r="B51" s="459" t="s">
        <v>28</v>
      </c>
      <c r="C51" s="459"/>
      <c r="D51" s="459"/>
      <c r="E51" s="459"/>
      <c r="F51" s="459"/>
      <c r="G51" s="459"/>
      <c r="H51" s="459"/>
    </row>
    <row r="52" spans="1:8" ht="4.5" customHeight="1" x14ac:dyDescent="0.25">
      <c r="A52" s="434"/>
      <c r="B52" s="434"/>
      <c r="C52" s="434"/>
      <c r="D52" s="434"/>
      <c r="E52" s="434"/>
      <c r="F52" s="434"/>
      <c r="G52" s="434"/>
      <c r="H52" s="434"/>
    </row>
    <row r="53" spans="1:8" ht="18" customHeight="1" x14ac:dyDescent="0.25">
      <c r="A53" s="442" t="s">
        <v>181</v>
      </c>
      <c r="B53" s="442"/>
      <c r="C53" s="442"/>
      <c r="D53" s="442"/>
      <c r="E53" s="442"/>
      <c r="F53" s="442"/>
      <c r="G53" s="442"/>
      <c r="H53" s="442"/>
    </row>
    <row r="54" spans="1:8" ht="16.5" customHeight="1" x14ac:dyDescent="0.25">
      <c r="B54" s="62"/>
      <c r="C54" s="467"/>
      <c r="D54" s="467"/>
      <c r="E54" s="467"/>
      <c r="F54" s="467"/>
      <c r="G54" s="467"/>
      <c r="H54" s="467"/>
    </row>
    <row r="55" spans="1:8" ht="16.5" customHeight="1" x14ac:dyDescent="0.25">
      <c r="B55" s="62"/>
      <c r="C55" s="467"/>
      <c r="D55" s="467"/>
      <c r="E55" s="467"/>
      <c r="F55" s="467"/>
      <c r="G55" s="467"/>
      <c r="H55" s="467"/>
    </row>
    <row r="56" spans="1:8" ht="16.5" customHeight="1" x14ac:dyDescent="0.25">
      <c r="B56" s="63"/>
      <c r="C56" s="467"/>
      <c r="D56" s="467"/>
      <c r="E56" s="467"/>
      <c r="F56" s="467"/>
      <c r="G56" s="467"/>
      <c r="H56" s="467"/>
    </row>
    <row r="57" spans="1:8" ht="15.75" customHeight="1" x14ac:dyDescent="0.25">
      <c r="B57" s="84"/>
      <c r="E57" s="7"/>
      <c r="F57" s="6"/>
      <c r="G57" s="5"/>
    </row>
    <row r="58" spans="1:8" ht="15" x14ac:dyDescent="0.25">
      <c r="B58" s="62"/>
    </row>
    <row r="59" spans="1:8" ht="15" x14ac:dyDescent="0.25">
      <c r="B59" s="62"/>
    </row>
    <row r="60" spans="1:8" ht="15" x14ac:dyDescent="0.25">
      <c r="B60" s="62"/>
    </row>
  </sheetData>
  <sheetProtection algorithmName="SHA-512" hashValue="3S/1hBTqZC7vtzj042i6l3MjlLtitUrNiWJhumhgb1FY+yyI/P+b8NnWm1mYRU7Vy61ZgxG+2uMT2nam13FXCQ==" saltValue="H3qzYMjJecAUkdWWzSRVxg==" spinCount="100000" sheet="1" selectLockedCells="1"/>
  <mergeCells count="21">
    <mergeCell ref="C54:H54"/>
    <mergeCell ref="C55:H55"/>
    <mergeCell ref="C56:H56"/>
    <mergeCell ref="A52:H52"/>
    <mergeCell ref="D48:H48"/>
    <mergeCell ref="C49:E49"/>
    <mergeCell ref="A50:H50"/>
    <mergeCell ref="B51:H51"/>
    <mergeCell ref="A53:H53"/>
    <mergeCell ref="A43:H43"/>
    <mergeCell ref="D45:G45"/>
    <mergeCell ref="A38:E38"/>
    <mergeCell ref="A5:H5"/>
    <mergeCell ref="A1:H1"/>
    <mergeCell ref="A2:H2"/>
    <mergeCell ref="A3:H3"/>
    <mergeCell ref="A4:D4"/>
    <mergeCell ref="E4:H4"/>
    <mergeCell ref="A40:E40"/>
    <mergeCell ref="A42:H42"/>
    <mergeCell ref="A34:E34"/>
  </mergeCells>
  <printOptions horizontalCentered="1"/>
  <pageMargins left="0.70866141732283472" right="0.70866141732283472" top="0" bottom="0.74803149606299213" header="0" footer="0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6</xdr:col>
                    <xdr:colOff>476250</xdr:colOff>
                    <xdr:row>45</xdr:row>
                    <xdr:rowOff>47625</xdr:rowOff>
                  </from>
                  <to>
                    <xdr:col>6</xdr:col>
                    <xdr:colOff>685800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7</xdr:col>
                    <xdr:colOff>666750</xdr:colOff>
                    <xdr:row>45</xdr:row>
                    <xdr:rowOff>47625</xdr:rowOff>
                  </from>
                  <to>
                    <xdr:col>8</xdr:col>
                    <xdr:colOff>57150</xdr:colOff>
                    <xdr:row>46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TASS-SCOTS Codes</vt:lpstr>
      <vt:lpstr>ProductCode$</vt:lpstr>
      <vt:lpstr>Prep</vt:lpstr>
      <vt:lpstr>Yr 1</vt:lpstr>
      <vt:lpstr>Yr 2</vt:lpstr>
      <vt:lpstr>Yr 3</vt:lpstr>
      <vt:lpstr>Yr 4</vt:lpstr>
      <vt:lpstr>Yr 5</vt:lpstr>
      <vt:lpstr>Yr 6</vt:lpstr>
      <vt:lpstr>Yr 7</vt:lpstr>
      <vt:lpstr>Yr 8</vt:lpstr>
      <vt:lpstr>Yr 9</vt:lpstr>
      <vt:lpstr>Yr 10</vt:lpstr>
      <vt:lpstr>Yr 11</vt:lpstr>
      <vt:lpstr>Yr 12</vt:lpstr>
      <vt:lpstr>Prep!Print_Area</vt:lpstr>
      <vt:lpstr>'Yr 1'!Print_Area</vt:lpstr>
      <vt:lpstr>'Yr 10'!Print_Area</vt:lpstr>
      <vt:lpstr>'Yr 11'!Print_Area</vt:lpstr>
      <vt:lpstr>'Yr 2'!Print_Area</vt:lpstr>
      <vt:lpstr>'Yr 3'!Print_Area</vt:lpstr>
      <vt:lpstr>'Yr 4'!Print_Area</vt:lpstr>
      <vt:lpstr>'Yr 5'!Print_Area</vt:lpstr>
      <vt:lpstr>'Yr 6'!Print_Area</vt:lpstr>
      <vt:lpstr>'Yr 7'!Print_Area</vt:lpstr>
      <vt:lpstr>'Yr 9'!Print_Area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Wiles</dc:creator>
  <cp:lastModifiedBy>Helen Bohm</cp:lastModifiedBy>
  <cp:lastPrinted>2021-11-15T00:51:14Z</cp:lastPrinted>
  <dcterms:created xsi:type="dcterms:W3CDTF">2014-11-12T00:03:06Z</dcterms:created>
  <dcterms:modified xsi:type="dcterms:W3CDTF">2021-11-24T03:35:53Z</dcterms:modified>
</cp:coreProperties>
</file>