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1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\Desktop\"/>
    </mc:Choice>
  </mc:AlternateContent>
  <bookViews>
    <workbookView xWindow="360" yWindow="75" windowWidth="20730" windowHeight="9780" tabRatio="637" firstSheet="1" activeTab="1"/>
  </bookViews>
  <sheets>
    <sheet name="ProductCode$" sheetId="10" state="hidden" r:id="rId1"/>
    <sheet name="Prep" sheetId="31" r:id="rId2"/>
    <sheet name="Yr 1" sheetId="7" r:id="rId3"/>
    <sheet name="Yr 2" sheetId="8" r:id="rId4"/>
    <sheet name="Yr 3" sheetId="17" r:id="rId5"/>
    <sheet name="Yr 4" sheetId="18" r:id="rId6"/>
    <sheet name="Yr 5" sheetId="19" r:id="rId7"/>
    <sheet name="Yr 6" sheetId="20" r:id="rId8"/>
    <sheet name="Yr 7" sheetId="21" r:id="rId9"/>
    <sheet name="Yr 8" sheetId="30" r:id="rId10"/>
    <sheet name="Yr 9" sheetId="32" r:id="rId11"/>
    <sheet name="Yr 10" sheetId="33" r:id="rId12"/>
    <sheet name="Yr 11" sheetId="25" r:id="rId13"/>
    <sheet name="Yr 12" sheetId="26" r:id="rId14"/>
  </sheets>
  <definedNames>
    <definedName name="_xlnm.Print_Area" localSheetId="1">Prep!$A$1:$H$43</definedName>
    <definedName name="_xlnm.Print_Area" localSheetId="2">'Yr 1'!$A$1:$H$48</definedName>
    <definedName name="_xlnm.Print_Area" localSheetId="11">'Yr 10'!$A$1:$H$57</definedName>
    <definedName name="_xlnm.Print_Area" localSheetId="12">'Yr 11'!$A$1:$H$59</definedName>
    <definedName name="_xlnm.Print_Area" localSheetId="3">'Yr 2'!$A$1:$H$55</definedName>
    <definedName name="_xlnm.Print_Area" localSheetId="4">'Yr 3'!$A$1:$H$52</definedName>
    <definedName name="_xlnm.Print_Area" localSheetId="5">'Yr 4'!$A$1:$H$61</definedName>
    <definedName name="_xlnm.Print_Area" localSheetId="6">'Yr 5'!$A$1:$H$66</definedName>
    <definedName name="_xlnm.Print_Area" localSheetId="7">'Yr 6'!$A$1:$H$58</definedName>
    <definedName name="_xlnm.Print_Area" localSheetId="8">'Yr 7'!$A$1:$H$59</definedName>
    <definedName name="_xlnm.Print_Area" localSheetId="10">'Yr 9'!$A$1:$H$60</definedName>
  </definedNames>
  <calcPr calcId="162913"/>
</workbook>
</file>

<file path=xl/calcChain.xml><?xml version="1.0" encoding="utf-8"?>
<calcChain xmlns="http://schemas.openxmlformats.org/spreadsheetml/2006/main">
  <c r="C10" i="30" l="1"/>
  <c r="B10" i="30"/>
  <c r="C33" i="30"/>
  <c r="E33" i="30" s="1"/>
  <c r="B33" i="30"/>
  <c r="H33" i="30" l="1"/>
  <c r="H10" i="30"/>
  <c r="E10" i="30"/>
  <c r="E39" i="10"/>
  <c r="E102" i="10" l="1"/>
  <c r="E96" i="10" l="1"/>
  <c r="E94" i="10"/>
  <c r="E91" i="10"/>
  <c r="E88" i="10"/>
  <c r="E87" i="10"/>
  <c r="E81" i="10"/>
  <c r="E74" i="10"/>
  <c r="E73" i="10"/>
  <c r="E65" i="10"/>
  <c r="E62" i="10"/>
  <c r="E58" i="10"/>
  <c r="E59" i="10"/>
  <c r="E60" i="10"/>
  <c r="E57" i="10"/>
  <c r="E54" i="10"/>
  <c r="E55" i="10"/>
  <c r="E51" i="10"/>
  <c r="E52" i="10"/>
  <c r="E50" i="10"/>
  <c r="E42" i="10"/>
  <c r="E43" i="10"/>
  <c r="E41" i="10"/>
  <c r="E31" i="10" l="1"/>
  <c r="E28" i="10" l="1"/>
  <c r="E21" i="10"/>
  <c r="E18" i="10"/>
  <c r="E14" i="10"/>
  <c r="E4" i="10"/>
  <c r="E3" i="10" l="1"/>
  <c r="E5" i="10"/>
  <c r="E6" i="10"/>
  <c r="E7" i="10"/>
  <c r="E8" i="10"/>
  <c r="E11" i="10"/>
  <c r="E12" i="10"/>
  <c r="E13" i="10"/>
  <c r="E15" i="10"/>
  <c r="E17" i="10"/>
  <c r="E19" i="10"/>
  <c r="E20" i="10"/>
  <c r="E23" i="10"/>
  <c r="E26" i="10"/>
  <c r="E27" i="10"/>
  <c r="E29" i="10"/>
  <c r="E30" i="10"/>
  <c r="E32" i="10"/>
  <c r="E34" i="10"/>
  <c r="E35" i="10"/>
  <c r="E36" i="10"/>
  <c r="E38" i="10"/>
  <c r="E44" i="10"/>
  <c r="E45" i="10"/>
  <c r="E46" i="10"/>
  <c r="E47" i="10"/>
  <c r="E48" i="10"/>
  <c r="E49" i="10"/>
  <c r="E56" i="10"/>
  <c r="E63" i="10"/>
  <c r="E64" i="10"/>
  <c r="E67" i="10"/>
  <c r="E68" i="10"/>
  <c r="E69" i="10"/>
  <c r="E71" i="10"/>
  <c r="E76" i="10"/>
  <c r="E78" i="10"/>
  <c r="E80" i="10"/>
  <c r="E83" i="10"/>
  <c r="E84" i="10"/>
  <c r="E85" i="10"/>
  <c r="E86" i="10"/>
  <c r="E93" i="10"/>
  <c r="E98" i="10"/>
  <c r="E99" i="10"/>
  <c r="E100" i="10"/>
  <c r="E101" i="10"/>
  <c r="E103" i="10"/>
  <c r="E104" i="10"/>
  <c r="E105" i="10"/>
  <c r="E106" i="10"/>
  <c r="E2" i="10"/>
  <c r="C32" i="30" l="1"/>
  <c r="H32" i="30" s="1"/>
  <c r="B32" i="30"/>
  <c r="C30" i="21"/>
  <c r="H30" i="21" s="1"/>
  <c r="B30" i="21"/>
  <c r="C22" i="21"/>
  <c r="E22" i="21" s="1"/>
  <c r="B22" i="21"/>
  <c r="C25" i="21"/>
  <c r="H25" i="21" s="1"/>
  <c r="B25" i="21"/>
  <c r="C23" i="21"/>
  <c r="E23" i="21" s="1"/>
  <c r="B23" i="21"/>
  <c r="E32" i="30" l="1"/>
  <c r="E30" i="21"/>
  <c r="H22" i="21"/>
  <c r="E25" i="21"/>
  <c r="H23" i="21"/>
  <c r="C28" i="21"/>
  <c r="E28" i="21" s="1"/>
  <c r="B28" i="21"/>
  <c r="C29" i="21"/>
  <c r="E29" i="21" s="1"/>
  <c r="B29" i="21"/>
  <c r="AC29" i="10"/>
  <c r="H28" i="21" l="1"/>
  <c r="H29" i="21"/>
  <c r="C21" i="21"/>
  <c r="E21" i="21" s="1"/>
  <c r="B21" i="21"/>
  <c r="C10" i="21"/>
  <c r="E10" i="21" s="1"/>
  <c r="B10" i="21"/>
  <c r="H21" i="21" l="1"/>
  <c r="H10" i="21"/>
  <c r="K10" i="10"/>
  <c r="M10" i="10"/>
  <c r="N10" i="10" s="1"/>
  <c r="X10" i="10"/>
  <c r="AA10" i="10"/>
  <c r="AB10" i="10" s="1"/>
  <c r="AC10" i="10"/>
  <c r="C27" i="20" l="1"/>
  <c r="H27" i="20" s="1"/>
  <c r="B27" i="20"/>
  <c r="C13" i="8"/>
  <c r="E13" i="8" s="1"/>
  <c r="B13" i="8"/>
  <c r="C10" i="8"/>
  <c r="H10" i="8" s="1"/>
  <c r="B10" i="8"/>
  <c r="C23" i="7"/>
  <c r="H23" i="7" s="1"/>
  <c r="B23" i="7"/>
  <c r="E27" i="20" l="1"/>
  <c r="H13" i="8"/>
  <c r="E23" i="7"/>
  <c r="E10" i="8"/>
  <c r="T96" i="10"/>
  <c r="S3" i="10"/>
  <c r="T3" i="10" s="1"/>
  <c r="S4" i="10"/>
  <c r="T4" i="10" s="1"/>
  <c r="S5" i="10"/>
  <c r="T5" i="10" s="1"/>
  <c r="S6" i="10"/>
  <c r="T6" i="10" s="1"/>
  <c r="S7" i="10"/>
  <c r="T7" i="10" s="1"/>
  <c r="S8" i="10"/>
  <c r="S9" i="10"/>
  <c r="S11" i="10"/>
  <c r="T11" i="10" s="1"/>
  <c r="S12" i="10"/>
  <c r="T12" i="10" s="1"/>
  <c r="S13" i="10"/>
  <c r="T13" i="10" s="1"/>
  <c r="S14" i="10"/>
  <c r="T14" i="10" s="1"/>
  <c r="S15" i="10"/>
  <c r="T15" i="10" s="1"/>
  <c r="S16" i="10"/>
  <c r="T16" i="10" s="1"/>
  <c r="S17" i="10"/>
  <c r="T17" i="10" s="1"/>
  <c r="S18" i="10"/>
  <c r="T18" i="10" s="1"/>
  <c r="S19" i="10"/>
  <c r="T19" i="10" s="1"/>
  <c r="S20" i="10"/>
  <c r="T20" i="10" s="1"/>
  <c r="S21" i="10"/>
  <c r="T21" i="10" s="1"/>
  <c r="S22" i="10"/>
  <c r="T22" i="10" s="1"/>
  <c r="S23" i="10"/>
  <c r="T23" i="10" s="1"/>
  <c r="S24" i="10"/>
  <c r="T24" i="10" s="1"/>
  <c r="S25" i="10"/>
  <c r="T25" i="10" s="1"/>
  <c r="S26" i="10"/>
  <c r="T26" i="10" s="1"/>
  <c r="S27" i="10"/>
  <c r="T27" i="10" s="1"/>
  <c r="S28" i="10"/>
  <c r="T28" i="10" s="1"/>
  <c r="S30" i="10"/>
  <c r="T30" i="10" s="1"/>
  <c r="S31" i="10"/>
  <c r="T31" i="10" s="1"/>
  <c r="S32" i="10"/>
  <c r="T32" i="10" s="1"/>
  <c r="S33" i="10"/>
  <c r="T33" i="10" s="1"/>
  <c r="S34" i="10"/>
  <c r="T34" i="10" s="1"/>
  <c r="S35" i="10"/>
  <c r="T35" i="10" s="1"/>
  <c r="S36" i="10"/>
  <c r="T36" i="10" s="1"/>
  <c r="S37" i="10"/>
  <c r="T37" i="10" s="1"/>
  <c r="S38" i="10"/>
  <c r="T38" i="10" s="1"/>
  <c r="S39" i="10"/>
  <c r="T39" i="10" s="1"/>
  <c r="S40" i="10"/>
  <c r="T40" i="10" s="1"/>
  <c r="U40" i="10" s="1"/>
  <c r="S41" i="10"/>
  <c r="T41" i="10" s="1"/>
  <c r="S42" i="10"/>
  <c r="T42" i="10" s="1"/>
  <c r="S43" i="10"/>
  <c r="T43" i="10" s="1"/>
  <c r="S44" i="10"/>
  <c r="T44" i="10" s="1"/>
  <c r="S45" i="10"/>
  <c r="T45" i="10" s="1"/>
  <c r="S46" i="10"/>
  <c r="T46" i="10" s="1"/>
  <c r="S47" i="10"/>
  <c r="T47" i="10" s="1"/>
  <c r="S48" i="10"/>
  <c r="T48" i="10" s="1"/>
  <c r="S49" i="10"/>
  <c r="T49" i="10" s="1"/>
  <c r="S50" i="10"/>
  <c r="T50" i="10" s="1"/>
  <c r="S51" i="10"/>
  <c r="T51" i="10" s="1"/>
  <c r="S52" i="10"/>
  <c r="T52" i="10" s="1"/>
  <c r="S53" i="10"/>
  <c r="T53" i="10" s="1"/>
  <c r="S54" i="10"/>
  <c r="T54" i="10" s="1"/>
  <c r="S55" i="10"/>
  <c r="T55" i="10" s="1"/>
  <c r="S56" i="10"/>
  <c r="T56" i="10" s="1"/>
  <c r="S57" i="10"/>
  <c r="T57" i="10" s="1"/>
  <c r="S58" i="10"/>
  <c r="T58" i="10" s="1"/>
  <c r="S59" i="10"/>
  <c r="T59" i="10" s="1"/>
  <c r="S60" i="10"/>
  <c r="T60" i="10" s="1"/>
  <c r="S61" i="10"/>
  <c r="T61" i="10" s="1"/>
  <c r="S62" i="10"/>
  <c r="T62" i="10" s="1"/>
  <c r="S63" i="10"/>
  <c r="S64" i="10"/>
  <c r="T64" i="10" s="1"/>
  <c r="S65" i="10"/>
  <c r="T65" i="10" s="1"/>
  <c r="S66" i="10"/>
  <c r="S67" i="10"/>
  <c r="T67" i="10" s="1"/>
  <c r="S68" i="10"/>
  <c r="T68" i="10" s="1"/>
  <c r="S69" i="10"/>
  <c r="T69" i="10" s="1"/>
  <c r="S70" i="10"/>
  <c r="T70" i="10" s="1"/>
  <c r="S71" i="10"/>
  <c r="T71" i="10" s="1"/>
  <c r="S72" i="10"/>
  <c r="T72" i="10" s="1"/>
  <c r="S73" i="10"/>
  <c r="T73" i="10" s="1"/>
  <c r="S74" i="10"/>
  <c r="T74" i="10" s="1"/>
  <c r="S75" i="10"/>
  <c r="T75" i="10" s="1"/>
  <c r="U75" i="10" s="1"/>
  <c r="S76" i="10"/>
  <c r="T76" i="10" s="1"/>
  <c r="S77" i="10"/>
  <c r="T77" i="10" s="1"/>
  <c r="S78" i="10"/>
  <c r="T78" i="10" s="1"/>
  <c r="S79" i="10"/>
  <c r="S80" i="10"/>
  <c r="T80" i="10" s="1"/>
  <c r="S81" i="10"/>
  <c r="T81" i="10" s="1"/>
  <c r="S82" i="10"/>
  <c r="S83" i="10"/>
  <c r="T83" i="10" s="1"/>
  <c r="S84" i="10"/>
  <c r="T84" i="10" s="1"/>
  <c r="S85" i="10"/>
  <c r="T85" i="10" s="1"/>
  <c r="U85" i="10" s="1"/>
  <c r="S86" i="10"/>
  <c r="S87" i="10"/>
  <c r="T87" i="10" s="1"/>
  <c r="S88" i="10"/>
  <c r="T88" i="10" s="1"/>
  <c r="S89" i="10"/>
  <c r="T89" i="10" s="1"/>
  <c r="S90" i="10"/>
  <c r="T90" i="10" s="1"/>
  <c r="S91" i="10"/>
  <c r="T91" i="10" s="1"/>
  <c r="S92" i="10"/>
  <c r="T92" i="10" s="1"/>
  <c r="S93" i="10"/>
  <c r="T93" i="10" s="1"/>
  <c r="S94" i="10"/>
  <c r="T94" i="10" s="1"/>
  <c r="S95" i="10"/>
  <c r="T95" i="10" s="1"/>
  <c r="S97" i="10"/>
  <c r="T97" i="10" s="1"/>
  <c r="S98" i="10"/>
  <c r="T98" i="10" s="1"/>
  <c r="S99" i="10"/>
  <c r="T99" i="10" s="1"/>
  <c r="S100" i="10"/>
  <c r="T100" i="10" s="1"/>
  <c r="S101" i="10"/>
  <c r="T101" i="10" s="1"/>
  <c r="U101" i="10" s="1"/>
  <c r="S102" i="10"/>
  <c r="T102" i="10" s="1"/>
  <c r="S103" i="10"/>
  <c r="T103" i="10" s="1"/>
  <c r="S104" i="10"/>
  <c r="T104" i="10" s="1"/>
  <c r="S105" i="10"/>
  <c r="T105" i="10" s="1"/>
  <c r="S2" i="10"/>
  <c r="T2" i="10" s="1"/>
  <c r="U92" i="10" l="1"/>
  <c r="U84" i="10"/>
  <c r="T79" i="10"/>
  <c r="U79" i="10" s="1"/>
  <c r="T63" i="10"/>
  <c r="U63" i="10" s="1"/>
  <c r="T9" i="10"/>
  <c r="U97" i="10"/>
  <c r="U70" i="10"/>
  <c r="T86" i="10"/>
  <c r="U86" i="10" s="1"/>
  <c r="T82" i="10"/>
  <c r="U82" i="10" s="1"/>
  <c r="T66" i="10"/>
  <c r="U66" i="10" s="1"/>
  <c r="T8" i="10"/>
  <c r="U8" i="10" s="1"/>
  <c r="C16" i="26"/>
  <c r="H16" i="26" s="1"/>
  <c r="B16" i="26"/>
  <c r="C16" i="25"/>
  <c r="H16" i="25" s="1"/>
  <c r="B16" i="25"/>
  <c r="C16" i="33"/>
  <c r="E16" i="33" s="1"/>
  <c r="B16" i="33"/>
  <c r="C16" i="32"/>
  <c r="H16" i="32" s="1"/>
  <c r="B16" i="32"/>
  <c r="E16" i="26" l="1"/>
  <c r="E16" i="25"/>
  <c r="H16" i="33"/>
  <c r="E16" i="32"/>
  <c r="C39" i="18" l="1"/>
  <c r="B39" i="18"/>
  <c r="C23" i="17"/>
  <c r="E23" i="17" s="1"/>
  <c r="B23" i="17"/>
  <c r="K109" i="10"/>
  <c r="M109" i="10"/>
  <c r="N109" i="10" s="1"/>
  <c r="X109" i="10"/>
  <c r="AA109" i="10"/>
  <c r="AB109" i="10" s="1"/>
  <c r="AC109" i="10"/>
  <c r="AC62" i="10"/>
  <c r="E39" i="18" l="1"/>
  <c r="H39" i="18"/>
  <c r="H23" i="17"/>
  <c r="C26" i="30"/>
  <c r="H26" i="30" s="1"/>
  <c r="B26" i="30"/>
  <c r="E26" i="30" l="1"/>
  <c r="A21" i="32" l="1"/>
  <c r="C21" i="32" s="1"/>
  <c r="E21" i="32" s="1"/>
  <c r="A25" i="20"/>
  <c r="B25" i="20" s="1"/>
  <c r="AC37" i="10"/>
  <c r="C25" i="20" l="1"/>
  <c r="H25" i="20" s="1"/>
  <c r="B21" i="32"/>
  <c r="H21" i="32"/>
  <c r="AE3" i="10"/>
  <c r="AE5" i="10"/>
  <c r="AE6" i="10"/>
  <c r="AE7" i="10"/>
  <c r="AE8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30" i="10"/>
  <c r="AE31" i="10"/>
  <c r="AE32" i="10"/>
  <c r="AE33" i="10"/>
  <c r="AE34" i="10"/>
  <c r="AE35" i="10"/>
  <c r="AE36" i="10"/>
  <c r="AE37" i="10"/>
  <c r="AE38" i="10"/>
  <c r="AE39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4" i="10"/>
  <c r="AE65" i="10"/>
  <c r="AE67" i="10"/>
  <c r="AE68" i="10"/>
  <c r="AE69" i="10"/>
  <c r="AE71" i="10"/>
  <c r="AE72" i="10"/>
  <c r="AE73" i="10"/>
  <c r="AE74" i="10"/>
  <c r="AE76" i="10"/>
  <c r="AE77" i="10"/>
  <c r="AE78" i="10"/>
  <c r="AE80" i="10"/>
  <c r="AE81" i="10"/>
  <c r="AE83" i="10"/>
  <c r="AE85" i="10"/>
  <c r="AE87" i="10"/>
  <c r="AE88" i="10"/>
  <c r="AE89" i="10"/>
  <c r="AE90" i="10"/>
  <c r="AE91" i="10"/>
  <c r="AE92" i="10"/>
  <c r="AE93" i="10"/>
  <c r="AE94" i="10"/>
  <c r="AE95" i="10"/>
  <c r="AE96" i="10"/>
  <c r="AE98" i="10"/>
  <c r="AE99" i="10"/>
  <c r="AE100" i="10"/>
  <c r="AE102" i="10"/>
  <c r="AE103" i="10"/>
  <c r="AE104" i="10"/>
  <c r="AE105" i="10"/>
  <c r="AE2" i="10"/>
  <c r="AD2" i="10" s="1"/>
  <c r="E25" i="20" l="1"/>
  <c r="C29" i="26"/>
  <c r="H29" i="26" s="1"/>
  <c r="A30" i="25"/>
  <c r="C30" i="25" s="1"/>
  <c r="H30" i="25" s="1"/>
  <c r="E29" i="26" l="1"/>
  <c r="E30" i="25"/>
  <c r="AC78" i="10"/>
  <c r="C16" i="18" l="1"/>
  <c r="E16" i="18" s="1"/>
  <c r="B16" i="18"/>
  <c r="H16" i="18" l="1"/>
  <c r="C13" i="17"/>
  <c r="H13" i="17" s="1"/>
  <c r="B13" i="17"/>
  <c r="E13" i="17" l="1"/>
  <c r="C9" i="17"/>
  <c r="H9" i="17" s="1"/>
  <c r="B9" i="17"/>
  <c r="AC4" i="10"/>
  <c r="AC72" i="10"/>
  <c r="E9" i="17" l="1"/>
  <c r="AA17" i="10"/>
  <c r="AB17" i="10" s="1"/>
  <c r="AC11" i="10"/>
  <c r="AC12" i="10"/>
  <c r="AC42" i="10"/>
  <c r="AC43" i="10"/>
  <c r="AC64" i="10"/>
  <c r="AC65" i="10"/>
  <c r="AC108" i="10"/>
  <c r="AC46" i="10"/>
  <c r="AC47" i="10"/>
  <c r="AC67" i="10"/>
  <c r="AC68" i="10"/>
  <c r="AC71" i="10"/>
  <c r="AC76" i="10"/>
  <c r="AC13" i="10"/>
  <c r="AC15" i="10"/>
  <c r="AC16" i="10"/>
  <c r="AC17" i="10"/>
  <c r="AC18" i="10"/>
  <c r="AC80" i="10"/>
  <c r="AC38" i="10"/>
  <c r="AC19" i="10"/>
  <c r="AC20" i="10"/>
  <c r="AC102" i="10"/>
  <c r="AC96" i="10"/>
  <c r="AC85" i="10"/>
  <c r="AC93" i="10"/>
  <c r="AC30" i="10"/>
  <c r="AC5" i="10"/>
  <c r="AC6" i="10"/>
  <c r="AC48" i="10"/>
  <c r="AC49" i="10"/>
  <c r="AC50" i="10"/>
  <c r="AC51" i="10"/>
  <c r="AC52" i="10"/>
  <c r="AC53" i="10"/>
  <c r="AC54" i="10"/>
  <c r="AC55" i="10"/>
  <c r="AC56" i="10"/>
  <c r="AC73" i="10"/>
  <c r="AC77" i="10"/>
  <c r="AC87" i="10"/>
  <c r="AC88" i="10"/>
  <c r="AC90" i="10"/>
  <c r="AC110" i="10"/>
  <c r="AC22" i="10"/>
  <c r="AC26" i="10"/>
  <c r="AC23" i="10"/>
  <c r="AC111" i="10"/>
  <c r="AC112" i="10"/>
  <c r="AC113" i="10"/>
  <c r="AC33" i="10"/>
  <c r="AC34" i="10"/>
  <c r="AC114" i="10"/>
  <c r="AC8" i="10"/>
  <c r="AC115" i="10"/>
  <c r="AC31" i="10"/>
  <c r="AC94" i="10"/>
  <c r="AC27" i="10"/>
  <c r="AC32" i="10"/>
  <c r="AC57" i="10"/>
  <c r="AC58" i="10"/>
  <c r="AC59" i="10"/>
  <c r="AC60" i="10"/>
  <c r="AC61" i="10"/>
  <c r="AC39" i="10"/>
  <c r="AC89" i="10"/>
  <c r="AC24" i="10"/>
  <c r="AC84" i="10"/>
  <c r="AC91" i="10"/>
  <c r="AC14" i="10"/>
  <c r="AC28" i="10"/>
  <c r="AC95" i="10"/>
  <c r="AC103" i="10"/>
  <c r="AC105" i="10"/>
  <c r="AC106" i="10"/>
  <c r="AC117" i="10"/>
  <c r="AC98" i="10"/>
  <c r="AC99" i="10"/>
  <c r="AC81" i="10"/>
  <c r="AC44" i="10"/>
  <c r="AC69" i="10"/>
  <c r="AC7" i="10"/>
  <c r="AC74" i="10"/>
  <c r="AC21" i="10"/>
  <c r="AC35" i="10"/>
  <c r="AC45" i="10"/>
  <c r="AC100" i="10"/>
  <c r="AC25" i="10"/>
  <c r="AC36" i="10"/>
  <c r="AC104" i="10"/>
  <c r="AC41" i="10"/>
  <c r="AA11" i="10"/>
  <c r="AB11" i="10" s="1"/>
  <c r="AA12" i="10"/>
  <c r="AB12" i="10" s="1"/>
  <c r="AA42" i="10"/>
  <c r="AB42" i="10" s="1"/>
  <c r="AA43" i="10"/>
  <c r="AB43" i="10" s="1"/>
  <c r="AA64" i="10"/>
  <c r="AB64" i="10" s="1"/>
  <c r="AA65" i="10"/>
  <c r="AB65" i="10" s="1"/>
  <c r="AA108" i="10"/>
  <c r="AB108" i="10" s="1"/>
  <c r="AA46" i="10"/>
  <c r="AB46" i="10" s="1"/>
  <c r="AA47" i="10"/>
  <c r="AB47" i="10" s="1"/>
  <c r="AA67" i="10"/>
  <c r="AB67" i="10" s="1"/>
  <c r="AA68" i="10"/>
  <c r="AB68" i="10" s="1"/>
  <c r="AA71" i="10"/>
  <c r="AB71" i="10" s="1"/>
  <c r="AA76" i="10"/>
  <c r="AB76" i="10" s="1"/>
  <c r="AA13" i="10"/>
  <c r="AB13" i="10" s="1"/>
  <c r="AA15" i="10"/>
  <c r="AB15" i="10" s="1"/>
  <c r="AA16" i="10"/>
  <c r="AB16" i="10" s="1"/>
  <c r="AA18" i="10"/>
  <c r="AB18" i="10" s="1"/>
  <c r="AA80" i="10"/>
  <c r="AB80" i="10" s="1"/>
  <c r="AA38" i="10"/>
  <c r="AB38" i="10" s="1"/>
  <c r="AA19" i="10"/>
  <c r="AB19" i="10" s="1"/>
  <c r="AA20" i="10"/>
  <c r="AB20" i="10" s="1"/>
  <c r="AA102" i="10"/>
  <c r="AB102" i="10" s="1"/>
  <c r="AA96" i="10"/>
  <c r="AB96" i="10" s="1"/>
  <c r="AA85" i="10"/>
  <c r="AB85" i="10" s="1"/>
  <c r="AA93" i="10"/>
  <c r="AB93" i="10" s="1"/>
  <c r="AA30" i="10"/>
  <c r="AB30" i="10" s="1"/>
  <c r="AA5" i="10"/>
  <c r="AB5" i="10" s="1"/>
  <c r="AA6" i="10"/>
  <c r="AB6" i="10" s="1"/>
  <c r="AA48" i="10"/>
  <c r="AB48" i="10" s="1"/>
  <c r="AA49" i="10"/>
  <c r="AB49" i="10" s="1"/>
  <c r="AA50" i="10"/>
  <c r="AB50" i="10" s="1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73" i="10"/>
  <c r="AB73" i="10" s="1"/>
  <c r="AB77" i="10"/>
  <c r="AA87" i="10"/>
  <c r="AB87" i="10" s="1"/>
  <c r="AA88" i="10"/>
  <c r="AB88" i="10" s="1"/>
  <c r="AA90" i="10"/>
  <c r="AB90" i="10" s="1"/>
  <c r="AA110" i="10"/>
  <c r="AB110" i="10" s="1"/>
  <c r="AA22" i="10"/>
  <c r="AB22" i="10" s="1"/>
  <c r="AA26" i="10"/>
  <c r="AB26" i="10" s="1"/>
  <c r="AA23" i="10"/>
  <c r="AB23" i="10" s="1"/>
  <c r="AA111" i="10"/>
  <c r="AB111" i="10" s="1"/>
  <c r="AA112" i="10"/>
  <c r="AB112" i="10" s="1"/>
  <c r="AA113" i="10"/>
  <c r="AB113" i="10" s="1"/>
  <c r="AA33" i="10"/>
  <c r="AB33" i="10" s="1"/>
  <c r="AA34" i="10"/>
  <c r="AB34" i="10" s="1"/>
  <c r="AA114" i="10"/>
  <c r="AB114" i="10" s="1"/>
  <c r="AA8" i="10"/>
  <c r="AB8" i="10" s="1"/>
  <c r="AA115" i="10"/>
  <c r="AB115" i="10" s="1"/>
  <c r="AA31" i="10"/>
  <c r="AB31" i="10" s="1"/>
  <c r="AA94" i="10"/>
  <c r="AB94" i="10" s="1"/>
  <c r="AA27" i="10"/>
  <c r="AB27" i="10" s="1"/>
  <c r="AA32" i="10"/>
  <c r="AB32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39" i="10"/>
  <c r="AB39" i="10" s="1"/>
  <c r="AA89" i="10"/>
  <c r="AB89" i="10" s="1"/>
  <c r="AA24" i="10"/>
  <c r="AB24" i="10" s="1"/>
  <c r="AA84" i="10"/>
  <c r="AB84" i="10" s="1"/>
  <c r="AA91" i="10"/>
  <c r="AB91" i="10" s="1"/>
  <c r="AA14" i="10"/>
  <c r="AB14" i="10" s="1"/>
  <c r="AA28" i="10"/>
  <c r="AB28" i="10" s="1"/>
  <c r="AA95" i="10"/>
  <c r="AB95" i="10" s="1"/>
  <c r="AA103" i="10"/>
  <c r="AB103" i="10" s="1"/>
  <c r="AA105" i="10"/>
  <c r="AB105" i="10" s="1"/>
  <c r="AA106" i="10"/>
  <c r="AB106" i="10" s="1"/>
  <c r="AA117" i="10"/>
  <c r="AB117" i="10" s="1"/>
  <c r="AA98" i="10"/>
  <c r="AB98" i="10" s="1"/>
  <c r="AA99" i="10"/>
  <c r="AB99" i="10" s="1"/>
  <c r="AA81" i="10"/>
  <c r="AB81" i="10" s="1"/>
  <c r="AA44" i="10"/>
  <c r="AB44" i="10" s="1"/>
  <c r="AA69" i="10"/>
  <c r="AB69" i="10" s="1"/>
  <c r="AA7" i="10"/>
  <c r="AB7" i="10" s="1"/>
  <c r="AA74" i="10"/>
  <c r="AB74" i="10" s="1"/>
  <c r="AA21" i="10"/>
  <c r="AB21" i="10" s="1"/>
  <c r="AA35" i="10"/>
  <c r="AB35" i="10" s="1"/>
  <c r="AA45" i="10"/>
  <c r="AB45" i="10" s="1"/>
  <c r="AA100" i="10"/>
  <c r="AB100" i="10" s="1"/>
  <c r="AA25" i="10"/>
  <c r="AB25" i="10" s="1"/>
  <c r="AA36" i="10"/>
  <c r="AB36" i="10" s="1"/>
  <c r="AA104" i="10"/>
  <c r="AB104" i="10" s="1"/>
  <c r="AA41" i="10"/>
  <c r="AB41" i="10" s="1"/>
  <c r="X103" i="10" l="1"/>
  <c r="X105" i="10"/>
  <c r="X106" i="10"/>
  <c r="X117" i="10"/>
  <c r="X98" i="10"/>
  <c r="X99" i="10"/>
  <c r="X81" i="10"/>
  <c r="X44" i="10"/>
  <c r="X69" i="10"/>
  <c r="X7" i="10"/>
  <c r="X74" i="10"/>
  <c r="X21" i="10"/>
  <c r="X35" i="10"/>
  <c r="X45" i="10"/>
  <c r="X100" i="10"/>
  <c r="X25" i="10"/>
  <c r="X36" i="10"/>
  <c r="X104" i="10"/>
  <c r="X72" i="10"/>
  <c r="X4" i="10"/>
  <c r="X37" i="10"/>
  <c r="X112" i="10"/>
  <c r="X113" i="10"/>
  <c r="X33" i="10"/>
  <c r="X34" i="10"/>
  <c r="X114" i="10"/>
  <c r="X8" i="10"/>
  <c r="X115" i="10"/>
  <c r="X31" i="10"/>
  <c r="X94" i="10"/>
  <c r="X27" i="10"/>
  <c r="X32" i="10"/>
  <c r="X57" i="10"/>
  <c r="X58" i="10"/>
  <c r="X59" i="10"/>
  <c r="X60" i="10"/>
  <c r="X61" i="10"/>
  <c r="X39" i="10"/>
  <c r="X89" i="10"/>
  <c r="X24" i="10"/>
  <c r="X84" i="10"/>
  <c r="X91" i="10"/>
  <c r="X14" i="10"/>
  <c r="X28" i="10"/>
  <c r="X95" i="10"/>
  <c r="X93" i="10" l="1"/>
  <c r="X30" i="10"/>
  <c r="X5" i="10"/>
  <c r="X6" i="10"/>
  <c r="X48" i="10"/>
  <c r="X49" i="10"/>
  <c r="X50" i="10"/>
  <c r="X51" i="10"/>
  <c r="X52" i="10"/>
  <c r="X53" i="10"/>
  <c r="X54" i="10"/>
  <c r="X55" i="10"/>
  <c r="X56" i="10"/>
  <c r="X73" i="10"/>
  <c r="X77" i="10"/>
  <c r="X87" i="10"/>
  <c r="X88" i="10"/>
  <c r="X90" i="10"/>
  <c r="X110" i="10"/>
  <c r="X22" i="10"/>
  <c r="X26" i="10"/>
  <c r="X23" i="10"/>
  <c r="X111" i="10"/>
  <c r="X80" i="10"/>
  <c r="X38" i="10"/>
  <c r="X19" i="10"/>
  <c r="X20" i="10"/>
  <c r="X102" i="10"/>
  <c r="X96" i="10"/>
  <c r="X85" i="10"/>
  <c r="X2" i="10"/>
  <c r="X3" i="10"/>
  <c r="X83" i="10"/>
  <c r="X41" i="10"/>
  <c r="X16" i="10"/>
  <c r="X17" i="10"/>
  <c r="X18" i="10"/>
  <c r="X42" i="10" l="1"/>
  <c r="X43" i="10"/>
  <c r="X64" i="10"/>
  <c r="X65" i="10"/>
  <c r="X108" i="10"/>
  <c r="X46" i="10"/>
  <c r="X47" i="10"/>
  <c r="X67" i="10"/>
  <c r="X68" i="10"/>
  <c r="X71" i="10"/>
  <c r="X76" i="10"/>
  <c r="X13" i="10"/>
  <c r="X15" i="10"/>
  <c r="X12" i="10"/>
  <c r="X11" i="10"/>
  <c r="C38" i="26" l="1"/>
  <c r="E38" i="26" s="1"/>
  <c r="B38" i="26"/>
  <c r="C39" i="25"/>
  <c r="E39" i="25" s="1"/>
  <c r="B39" i="25"/>
  <c r="C41" i="33"/>
  <c r="E41" i="33" s="1"/>
  <c r="B41" i="33"/>
  <c r="C42" i="32"/>
  <c r="E42" i="32" s="1"/>
  <c r="B42" i="32"/>
  <c r="C39" i="26"/>
  <c r="C37" i="26"/>
  <c r="C35" i="26"/>
  <c r="H38" i="26" l="1"/>
  <c r="H39" i="25"/>
  <c r="H41" i="33"/>
  <c r="H42" i="32"/>
  <c r="B39" i="26"/>
  <c r="B37" i="26"/>
  <c r="E37" i="26"/>
  <c r="C44" i="25"/>
  <c r="C40" i="25"/>
  <c r="C38" i="25"/>
  <c r="E38" i="25" s="1"/>
  <c r="C36" i="25"/>
  <c r="B44" i="25"/>
  <c r="B40" i="25"/>
  <c r="B38" i="25"/>
  <c r="C21" i="25"/>
  <c r="E21" i="25" s="1"/>
  <c r="B21" i="25"/>
  <c r="C21" i="33"/>
  <c r="E21" i="33" s="1"/>
  <c r="B21" i="33"/>
  <c r="C42" i="33"/>
  <c r="C40" i="33"/>
  <c r="B42" i="33"/>
  <c r="B40" i="33"/>
  <c r="B43" i="32"/>
  <c r="C43" i="32"/>
  <c r="C41" i="32"/>
  <c r="E41" i="32" s="1"/>
  <c r="B41" i="32"/>
  <c r="C23" i="32"/>
  <c r="E23" i="32" s="1"/>
  <c r="C22" i="32"/>
  <c r="E22" i="32" s="1"/>
  <c r="B23" i="32"/>
  <c r="B22" i="32"/>
  <c r="C41" i="30"/>
  <c r="B41" i="30"/>
  <c r="C25" i="30"/>
  <c r="E25" i="30" s="1"/>
  <c r="C24" i="30"/>
  <c r="E24" i="30" s="1"/>
  <c r="C8" i="30"/>
  <c r="B25" i="30"/>
  <c r="B24" i="30"/>
  <c r="B8" i="30"/>
  <c r="C40" i="20"/>
  <c r="B40" i="20"/>
  <c r="C26" i="20"/>
  <c r="C22" i="20"/>
  <c r="C10" i="20"/>
  <c r="C9" i="20"/>
  <c r="C8" i="20"/>
  <c r="B26" i="20"/>
  <c r="B22" i="20"/>
  <c r="B10" i="20"/>
  <c r="B9" i="20"/>
  <c r="B8" i="20"/>
  <c r="B40" i="21"/>
  <c r="C40" i="21"/>
  <c r="C24" i="21"/>
  <c r="C18" i="21"/>
  <c r="C9" i="21"/>
  <c r="C8" i="21"/>
  <c r="B24" i="21"/>
  <c r="B18" i="21"/>
  <c r="B9" i="21"/>
  <c r="B8" i="21"/>
  <c r="C41" i="19"/>
  <c r="B41" i="19"/>
  <c r="C20" i="19"/>
  <c r="C18" i="19"/>
  <c r="C10" i="19"/>
  <c r="C8" i="19"/>
  <c r="B20" i="19"/>
  <c r="B18" i="19"/>
  <c r="B10" i="19"/>
  <c r="B8" i="19"/>
  <c r="H37" i="26" l="1"/>
  <c r="H21" i="25"/>
  <c r="H38" i="25"/>
  <c r="H21" i="33"/>
  <c r="H23" i="32"/>
  <c r="H22" i="32"/>
  <c r="H41" i="32"/>
  <c r="H25" i="30"/>
  <c r="H24" i="30"/>
  <c r="H40" i="20"/>
  <c r="E40" i="20"/>
  <c r="C42" i="18"/>
  <c r="C41" i="18"/>
  <c r="E41" i="18" s="1"/>
  <c r="C38" i="18"/>
  <c r="C37" i="18"/>
  <c r="B42" i="18"/>
  <c r="B41" i="18"/>
  <c r="B38" i="18"/>
  <c r="B37" i="18"/>
  <c r="C29" i="18"/>
  <c r="C28" i="18"/>
  <c r="C22" i="18"/>
  <c r="C20" i="18"/>
  <c r="C19" i="18"/>
  <c r="C15" i="18"/>
  <c r="C13" i="18"/>
  <c r="B29" i="18"/>
  <c r="B28" i="18"/>
  <c r="B22" i="18"/>
  <c r="B20" i="18"/>
  <c r="B19" i="18"/>
  <c r="B15" i="18"/>
  <c r="B13" i="18"/>
  <c r="B34" i="17"/>
  <c r="B33" i="17"/>
  <c r="B31" i="17"/>
  <c r="C34" i="17"/>
  <c r="C33" i="17"/>
  <c r="C31" i="17"/>
  <c r="C17" i="17"/>
  <c r="C16" i="17"/>
  <c r="C12" i="17"/>
  <c r="C11" i="17"/>
  <c r="B17" i="17"/>
  <c r="B16" i="17"/>
  <c r="B12" i="17"/>
  <c r="B11" i="17"/>
  <c r="H41" i="18" l="1"/>
  <c r="E33" i="17"/>
  <c r="C35" i="8"/>
  <c r="C34" i="8"/>
  <c r="E34" i="8" s="1"/>
  <c r="C32" i="8"/>
  <c r="C31" i="8"/>
  <c r="E31" i="8" s="1"/>
  <c r="B35" i="8"/>
  <c r="B34" i="8"/>
  <c r="B32" i="8"/>
  <c r="B31" i="8"/>
  <c r="B22" i="8"/>
  <c r="B21" i="8"/>
  <c r="B16" i="8"/>
  <c r="B14" i="8"/>
  <c r="B12" i="8"/>
  <c r="B11" i="8"/>
  <c r="C22" i="8"/>
  <c r="C21" i="8"/>
  <c r="C16" i="8"/>
  <c r="C14" i="8"/>
  <c r="C12" i="8"/>
  <c r="C11" i="8"/>
  <c r="C22" i="7"/>
  <c r="H22" i="7" s="1"/>
  <c r="C21" i="7"/>
  <c r="H21" i="7" s="1"/>
  <c r="C20" i="7"/>
  <c r="C19" i="7"/>
  <c r="C18" i="7"/>
  <c r="C15" i="7"/>
  <c r="C14" i="7"/>
  <c r="C13" i="7"/>
  <c r="C12" i="7"/>
  <c r="C11" i="7"/>
  <c r="C10" i="7"/>
  <c r="C9" i="7"/>
  <c r="C30" i="7"/>
  <c r="B22" i="7"/>
  <c r="B19" i="7"/>
  <c r="B18" i="7"/>
  <c r="B15" i="7"/>
  <c r="B14" i="7"/>
  <c r="B13" i="7"/>
  <c r="B12" i="7"/>
  <c r="B11" i="7"/>
  <c r="B10" i="7"/>
  <c r="B9" i="7"/>
  <c r="H33" i="17" l="1"/>
  <c r="H34" i="8"/>
  <c r="H31" i="8"/>
  <c r="C15" i="31"/>
  <c r="C14" i="31"/>
  <c r="C12" i="31"/>
  <c r="E12" i="31" s="1"/>
  <c r="C11" i="31"/>
  <c r="C8" i="31"/>
  <c r="B15" i="31"/>
  <c r="B14" i="31"/>
  <c r="B12" i="31"/>
  <c r="B11" i="31"/>
  <c r="B8" i="31"/>
  <c r="E26" i="20"/>
  <c r="E29" i="18"/>
  <c r="E13" i="18"/>
  <c r="E12" i="17"/>
  <c r="H12" i="31" l="1"/>
  <c r="H26" i="20"/>
  <c r="H29" i="18"/>
  <c r="H13" i="18"/>
  <c r="H12" i="17"/>
  <c r="E24" i="21"/>
  <c r="E18" i="21"/>
  <c r="H24" i="21" l="1"/>
  <c r="H18" i="21"/>
  <c r="H32" i="8" l="1"/>
  <c r="E32" i="8" l="1"/>
  <c r="H35" i="26" l="1"/>
  <c r="H36" i="25"/>
  <c r="E35" i="26" l="1"/>
  <c r="E36" i="25"/>
  <c r="N94" i="10"/>
  <c r="M83" i="10"/>
  <c r="N83" i="10" s="1"/>
  <c r="M41" i="10"/>
  <c r="N41" i="10" s="1"/>
  <c r="M11" i="10"/>
  <c r="N11" i="10" s="1"/>
  <c r="M12" i="10"/>
  <c r="N12" i="10" s="1"/>
  <c r="M42" i="10"/>
  <c r="N42" i="10" s="1"/>
  <c r="M43" i="10"/>
  <c r="N43" i="10" s="1"/>
  <c r="M64" i="10"/>
  <c r="N64" i="10" s="1"/>
  <c r="M65" i="10"/>
  <c r="N65" i="10" s="1"/>
  <c r="M108" i="10"/>
  <c r="N108" i="10" s="1"/>
  <c r="M46" i="10"/>
  <c r="N46" i="10" s="1"/>
  <c r="M47" i="10"/>
  <c r="N47" i="10" s="1"/>
  <c r="M67" i="10"/>
  <c r="N67" i="10" s="1"/>
  <c r="M68" i="10"/>
  <c r="N68" i="10" s="1"/>
  <c r="M71" i="10"/>
  <c r="N71" i="10" s="1"/>
  <c r="M76" i="10"/>
  <c r="N76" i="10" s="1"/>
  <c r="M13" i="10"/>
  <c r="N13" i="10" s="1"/>
  <c r="M15" i="10"/>
  <c r="N15" i="10" s="1"/>
  <c r="M16" i="10"/>
  <c r="N16" i="10" s="1"/>
  <c r="M17" i="10"/>
  <c r="N17" i="10" s="1"/>
  <c r="M18" i="10"/>
  <c r="N18" i="10" s="1"/>
  <c r="M80" i="10"/>
  <c r="N80" i="10" s="1"/>
  <c r="M38" i="10"/>
  <c r="N38" i="10" s="1"/>
  <c r="M19" i="10"/>
  <c r="N19" i="10" s="1"/>
  <c r="M20" i="10"/>
  <c r="N20" i="10" s="1"/>
  <c r="M102" i="10"/>
  <c r="N102" i="10" s="1"/>
  <c r="M96" i="10"/>
  <c r="N96" i="10" s="1"/>
  <c r="M85" i="10"/>
  <c r="N85" i="10" s="1"/>
  <c r="M93" i="10"/>
  <c r="N93" i="10" s="1"/>
  <c r="M30" i="10"/>
  <c r="N30" i="10" s="1"/>
  <c r="M5" i="10"/>
  <c r="N5" i="10" s="1"/>
  <c r="M6" i="10"/>
  <c r="N6" i="10" s="1"/>
  <c r="M48" i="10"/>
  <c r="N48" i="10" s="1"/>
  <c r="M49" i="10"/>
  <c r="N49" i="10" s="1"/>
  <c r="M50" i="10"/>
  <c r="N50" i="10" s="1"/>
  <c r="M51" i="10"/>
  <c r="N51" i="10" s="1"/>
  <c r="M52" i="10"/>
  <c r="N52" i="10" s="1"/>
  <c r="M53" i="10"/>
  <c r="N53" i="10" s="1"/>
  <c r="M54" i="10"/>
  <c r="N54" i="10" s="1"/>
  <c r="M55" i="10"/>
  <c r="N55" i="10" s="1"/>
  <c r="M56" i="10"/>
  <c r="N56" i="10" s="1"/>
  <c r="M73" i="10"/>
  <c r="N73" i="10" s="1"/>
  <c r="M77" i="10"/>
  <c r="N77" i="10" s="1"/>
  <c r="M87" i="10"/>
  <c r="N87" i="10" s="1"/>
  <c r="M88" i="10"/>
  <c r="N88" i="10" s="1"/>
  <c r="M90" i="10"/>
  <c r="N90" i="10" s="1"/>
  <c r="M110" i="10"/>
  <c r="N110" i="10" s="1"/>
  <c r="M22" i="10"/>
  <c r="N22" i="10" s="1"/>
  <c r="M26" i="10"/>
  <c r="N26" i="10" s="1"/>
  <c r="M23" i="10"/>
  <c r="N23" i="10" s="1"/>
  <c r="M111" i="10"/>
  <c r="N111" i="10" s="1"/>
  <c r="M112" i="10"/>
  <c r="N112" i="10" s="1"/>
  <c r="M113" i="10"/>
  <c r="N113" i="10" s="1"/>
  <c r="M33" i="10"/>
  <c r="N33" i="10" s="1"/>
  <c r="M34" i="10"/>
  <c r="N34" i="10" s="1"/>
  <c r="M114" i="10"/>
  <c r="N114" i="10" s="1"/>
  <c r="M8" i="10"/>
  <c r="N8" i="10" s="1"/>
  <c r="M115" i="10"/>
  <c r="N115" i="10" s="1"/>
  <c r="M31" i="10"/>
  <c r="N31" i="10" s="1"/>
  <c r="M27" i="10"/>
  <c r="N27" i="10" s="1"/>
  <c r="M32" i="10"/>
  <c r="N32" i="10" s="1"/>
  <c r="M57" i="10"/>
  <c r="N57" i="10" s="1"/>
  <c r="M58" i="10"/>
  <c r="N58" i="10" s="1"/>
  <c r="M59" i="10"/>
  <c r="N59" i="10" s="1"/>
  <c r="M60" i="10"/>
  <c r="N60" i="10" s="1"/>
  <c r="M61" i="10"/>
  <c r="N61" i="10" s="1"/>
  <c r="M39" i="10"/>
  <c r="N39" i="10" s="1"/>
  <c r="M89" i="10"/>
  <c r="N89" i="10" s="1"/>
  <c r="M24" i="10"/>
  <c r="N24" i="10" s="1"/>
  <c r="M84" i="10"/>
  <c r="N84" i="10" s="1"/>
  <c r="M91" i="10"/>
  <c r="N91" i="10" s="1"/>
  <c r="M14" i="10"/>
  <c r="N14" i="10" s="1"/>
  <c r="M28" i="10"/>
  <c r="N28" i="10" s="1"/>
  <c r="M95" i="10"/>
  <c r="N95" i="10" s="1"/>
  <c r="M103" i="10"/>
  <c r="N103" i="10" s="1"/>
  <c r="M105" i="10"/>
  <c r="N105" i="10" s="1"/>
  <c r="M106" i="10"/>
  <c r="N106" i="10" s="1"/>
  <c r="M117" i="10"/>
  <c r="N117" i="10" s="1"/>
  <c r="M98" i="10"/>
  <c r="N98" i="10" s="1"/>
  <c r="M99" i="10"/>
  <c r="N99" i="10" s="1"/>
  <c r="M81" i="10"/>
  <c r="N81" i="10" s="1"/>
  <c r="M44" i="10"/>
  <c r="N44" i="10" s="1"/>
  <c r="M69" i="10"/>
  <c r="N69" i="10" s="1"/>
  <c r="M7" i="10"/>
  <c r="N7" i="10" s="1"/>
  <c r="M3" i="10"/>
  <c r="N3" i="10" s="1"/>
  <c r="K3" i="10"/>
  <c r="K83" i="10"/>
  <c r="K41" i="10"/>
  <c r="K11" i="10"/>
  <c r="K12" i="10"/>
  <c r="K42" i="10"/>
  <c r="K64" i="10"/>
  <c r="K65" i="10"/>
  <c r="K108" i="10"/>
  <c r="K46" i="10"/>
  <c r="K47" i="10"/>
  <c r="K67" i="10"/>
  <c r="K68" i="10"/>
  <c r="K71" i="10"/>
  <c r="K76" i="10"/>
  <c r="K13" i="10"/>
  <c r="K15" i="10"/>
  <c r="K16" i="10"/>
  <c r="K17" i="10"/>
  <c r="K18" i="10"/>
  <c r="K80" i="10"/>
  <c r="K38" i="10"/>
  <c r="K19" i="10"/>
  <c r="K20" i="10"/>
  <c r="K102" i="10"/>
  <c r="K96" i="10"/>
  <c r="K85" i="10"/>
  <c r="K93" i="10"/>
  <c r="K30" i="10"/>
  <c r="K5" i="10"/>
  <c r="K6" i="10"/>
  <c r="K48" i="10"/>
  <c r="K49" i="10"/>
  <c r="K50" i="10"/>
  <c r="K51" i="10"/>
  <c r="K52" i="10"/>
  <c r="K53" i="10"/>
  <c r="K54" i="10"/>
  <c r="K55" i="10"/>
  <c r="K56" i="10"/>
  <c r="K73" i="10"/>
  <c r="K77" i="10"/>
  <c r="K87" i="10"/>
  <c r="K88" i="10"/>
  <c r="K90" i="10"/>
  <c r="K110" i="10"/>
  <c r="K22" i="10"/>
  <c r="K26" i="10"/>
  <c r="K23" i="10"/>
  <c r="K111" i="10"/>
  <c r="K112" i="10"/>
  <c r="K113" i="10"/>
  <c r="K33" i="10"/>
  <c r="K34" i="10"/>
  <c r="K114" i="10"/>
  <c r="K8" i="10"/>
  <c r="K115" i="10"/>
  <c r="K31" i="10"/>
  <c r="K94" i="10"/>
  <c r="K27" i="10"/>
  <c r="K32" i="10"/>
  <c r="K57" i="10"/>
  <c r="K58" i="10"/>
  <c r="K59" i="10"/>
  <c r="K60" i="10"/>
  <c r="K61" i="10"/>
  <c r="K39" i="10"/>
  <c r="K89" i="10"/>
  <c r="K24" i="10"/>
  <c r="K84" i="10"/>
  <c r="K91" i="10"/>
  <c r="K14" i="10"/>
  <c r="K28" i="10"/>
  <c r="K95" i="10"/>
  <c r="K103" i="10"/>
  <c r="K105" i="10"/>
  <c r="K106" i="10"/>
  <c r="K117" i="10"/>
  <c r="K98" i="10"/>
  <c r="K99" i="10"/>
  <c r="K81" i="10"/>
  <c r="K44" i="10"/>
  <c r="K69" i="10"/>
  <c r="K7" i="10"/>
  <c r="K2" i="10"/>
  <c r="H38" i="18" l="1"/>
  <c r="H31" i="17"/>
  <c r="E31" i="17" l="1"/>
  <c r="E38" i="18"/>
  <c r="E15" i="31" l="1"/>
  <c r="H15" i="31" l="1"/>
  <c r="H19" i="18" l="1"/>
  <c r="H16" i="17"/>
  <c r="H22" i="8"/>
  <c r="E19" i="18" l="1"/>
  <c r="E22" i="8"/>
  <c r="E16" i="17"/>
  <c r="E14" i="7"/>
  <c r="H15" i="7"/>
  <c r="H14" i="7" l="1"/>
  <c r="E15" i="7"/>
  <c r="E21" i="7"/>
  <c r="H20" i="7"/>
  <c r="E20" i="7" l="1"/>
  <c r="E41" i="19" l="1"/>
  <c r="E37" i="18"/>
  <c r="H41" i="19" l="1"/>
  <c r="H37" i="18"/>
  <c r="A21" i="19" l="1"/>
  <c r="B21" i="19" l="1"/>
  <c r="C21" i="19"/>
  <c r="E18" i="7"/>
  <c r="A28" i="20"/>
  <c r="A20" i="20"/>
  <c r="C20" i="20" s="1"/>
  <c r="H28" i="18"/>
  <c r="B28" i="20" l="1"/>
  <c r="C28" i="20"/>
  <c r="H18" i="7"/>
  <c r="E28" i="18"/>
  <c r="A23" i="19"/>
  <c r="A36" i="26"/>
  <c r="A29" i="25"/>
  <c r="A12" i="18"/>
  <c r="A39" i="33"/>
  <c r="A38" i="33"/>
  <c r="A37" i="33"/>
  <c r="A36" i="33"/>
  <c r="A35" i="33"/>
  <c r="A34" i="33"/>
  <c r="A33" i="33"/>
  <c r="A32" i="33"/>
  <c r="A31" i="33"/>
  <c r="A30" i="33"/>
  <c r="A23" i="33"/>
  <c r="A20" i="33"/>
  <c r="A19" i="33"/>
  <c r="C19" i="33" s="1"/>
  <c r="A18" i="33"/>
  <c r="C18" i="33" s="1"/>
  <c r="A17" i="33"/>
  <c r="A15" i="33"/>
  <c r="A14" i="33"/>
  <c r="A13" i="33"/>
  <c r="A12" i="33"/>
  <c r="C12" i="33" s="1"/>
  <c r="A11" i="33"/>
  <c r="A10" i="33"/>
  <c r="A9" i="33"/>
  <c r="A8" i="33"/>
  <c r="A40" i="32"/>
  <c r="A39" i="32"/>
  <c r="A38" i="32"/>
  <c r="C38" i="32" s="1"/>
  <c r="A37" i="32"/>
  <c r="A36" i="32"/>
  <c r="A35" i="32"/>
  <c r="A34" i="32"/>
  <c r="A33" i="32"/>
  <c r="A32" i="32"/>
  <c r="A31" i="32"/>
  <c r="A24" i="32"/>
  <c r="A20" i="32"/>
  <c r="A19" i="32"/>
  <c r="C19" i="32" s="1"/>
  <c r="A18" i="32"/>
  <c r="C18" i="32" s="1"/>
  <c r="A17" i="32"/>
  <c r="A15" i="32"/>
  <c r="A14" i="32"/>
  <c r="A13" i="32"/>
  <c r="A12" i="32"/>
  <c r="C12" i="32" s="1"/>
  <c r="A11" i="32"/>
  <c r="A10" i="32"/>
  <c r="A9" i="32"/>
  <c r="A8" i="32"/>
  <c r="A20" i="31"/>
  <c r="A19" i="31"/>
  <c r="A18" i="31"/>
  <c r="A17" i="31"/>
  <c r="A16" i="31"/>
  <c r="A13" i="31"/>
  <c r="A10" i="31"/>
  <c r="A9" i="31"/>
  <c r="A40" i="30"/>
  <c r="A31" i="30"/>
  <c r="A30" i="30"/>
  <c r="A19" i="30"/>
  <c r="A17" i="30"/>
  <c r="A16" i="30"/>
  <c r="A15" i="30"/>
  <c r="A14" i="30"/>
  <c r="A13" i="30"/>
  <c r="A12" i="30"/>
  <c r="A11" i="30"/>
  <c r="A9" i="30"/>
  <c r="A33" i="26"/>
  <c r="C29" i="25" l="1"/>
  <c r="C40" i="30"/>
  <c r="B40" i="30"/>
  <c r="B12" i="18"/>
  <c r="C12" i="18"/>
  <c r="C23" i="19"/>
  <c r="B23" i="19"/>
  <c r="C43" i="26"/>
  <c r="H43" i="26" s="1"/>
  <c r="B43" i="26"/>
  <c r="C33" i="26"/>
  <c r="B33" i="26"/>
  <c r="C36" i="26"/>
  <c r="B36" i="26"/>
  <c r="C9" i="32"/>
  <c r="H9" i="32" s="1"/>
  <c r="B9" i="32"/>
  <c r="C13" i="32"/>
  <c r="B13" i="32"/>
  <c r="C31" i="32"/>
  <c r="E31" i="32" s="1"/>
  <c r="B31" i="32"/>
  <c r="C35" i="32"/>
  <c r="H35" i="32" s="1"/>
  <c r="B35" i="32"/>
  <c r="C39" i="32"/>
  <c r="B39" i="32"/>
  <c r="C10" i="32"/>
  <c r="B10" i="32"/>
  <c r="B14" i="32"/>
  <c r="C14" i="32"/>
  <c r="H14" i="32" s="1"/>
  <c r="B32" i="32"/>
  <c r="C32" i="32"/>
  <c r="C36" i="32"/>
  <c r="B36" i="32"/>
  <c r="B40" i="32"/>
  <c r="C40" i="32"/>
  <c r="E40" i="32" s="1"/>
  <c r="C11" i="32"/>
  <c r="E11" i="32" s="1"/>
  <c r="B11" i="32"/>
  <c r="C15" i="32"/>
  <c r="B15" i="32"/>
  <c r="B20" i="32"/>
  <c r="C20" i="32"/>
  <c r="B33" i="32"/>
  <c r="C33" i="32"/>
  <c r="H33" i="32" s="1"/>
  <c r="B37" i="32"/>
  <c r="C37" i="32"/>
  <c r="E37" i="32" s="1"/>
  <c r="C8" i="32"/>
  <c r="B8" i="32"/>
  <c r="C17" i="32"/>
  <c r="E17" i="32" s="1"/>
  <c r="B17" i="32"/>
  <c r="B24" i="32"/>
  <c r="C24" i="32"/>
  <c r="H24" i="32" s="1"/>
  <c r="C34" i="32"/>
  <c r="B34" i="32"/>
  <c r="C22" i="33"/>
  <c r="E22" i="33" s="1"/>
  <c r="B22" i="33"/>
  <c r="C36" i="33"/>
  <c r="E36" i="33" s="1"/>
  <c r="B36" i="33"/>
  <c r="C9" i="33"/>
  <c r="H9" i="33" s="1"/>
  <c r="B9" i="33"/>
  <c r="C13" i="33"/>
  <c r="B13" i="33"/>
  <c r="C23" i="33"/>
  <c r="H23" i="33" s="1"/>
  <c r="B23" i="33"/>
  <c r="C33" i="33"/>
  <c r="B33" i="33"/>
  <c r="C37" i="33"/>
  <c r="B37" i="33"/>
  <c r="C30" i="33"/>
  <c r="H30" i="33" s="1"/>
  <c r="B30" i="33"/>
  <c r="C34" i="33"/>
  <c r="E34" i="33" s="1"/>
  <c r="B34" i="33"/>
  <c r="B38" i="33"/>
  <c r="C38" i="33"/>
  <c r="H38" i="33" s="1"/>
  <c r="B8" i="33"/>
  <c r="C8" i="33"/>
  <c r="C17" i="33"/>
  <c r="E17" i="33" s="1"/>
  <c r="B17" i="33"/>
  <c r="C32" i="33"/>
  <c r="E32" i="33" s="1"/>
  <c r="B32" i="33"/>
  <c r="C10" i="33"/>
  <c r="B10" i="33"/>
  <c r="B14" i="33"/>
  <c r="C14" i="33"/>
  <c r="H14" i="33" s="1"/>
  <c r="B11" i="33"/>
  <c r="C11" i="33"/>
  <c r="H11" i="33" s="1"/>
  <c r="C15" i="33"/>
  <c r="B15" i="33"/>
  <c r="B20" i="33"/>
  <c r="C20" i="33"/>
  <c r="C31" i="33"/>
  <c r="B31" i="33"/>
  <c r="C35" i="33"/>
  <c r="B35" i="33"/>
  <c r="C39" i="33"/>
  <c r="B39" i="33"/>
  <c r="B21" i="30"/>
  <c r="C21" i="30"/>
  <c r="B28" i="30"/>
  <c r="C28" i="30"/>
  <c r="B11" i="30"/>
  <c r="C11" i="30"/>
  <c r="H11" i="30" s="1"/>
  <c r="C13" i="30"/>
  <c r="H13" i="30" s="1"/>
  <c r="B13" i="30"/>
  <c r="B16" i="30"/>
  <c r="C16" i="30"/>
  <c r="H16" i="30" s="1"/>
  <c r="C19" i="30"/>
  <c r="H19" i="30" s="1"/>
  <c r="B19" i="30"/>
  <c r="C23" i="30"/>
  <c r="B23" i="30"/>
  <c r="B30" i="30"/>
  <c r="C30" i="30"/>
  <c r="E30" i="30" s="1"/>
  <c r="B14" i="30"/>
  <c r="C14" i="30"/>
  <c r="B20" i="30"/>
  <c r="C20" i="30"/>
  <c r="C27" i="30"/>
  <c r="H27" i="30" s="1"/>
  <c r="B27" i="30"/>
  <c r="C31" i="30"/>
  <c r="B31" i="30"/>
  <c r="B17" i="30"/>
  <c r="C17" i="30"/>
  <c r="E17" i="30" s="1"/>
  <c r="C9" i="30"/>
  <c r="B9" i="30"/>
  <c r="C12" i="30"/>
  <c r="B12" i="30"/>
  <c r="C15" i="30"/>
  <c r="B15" i="30"/>
  <c r="C18" i="30"/>
  <c r="B18" i="30"/>
  <c r="C22" i="30"/>
  <c r="H22" i="30" s="1"/>
  <c r="B22" i="30"/>
  <c r="B29" i="30"/>
  <c r="C29" i="30"/>
  <c r="C20" i="31"/>
  <c r="H20" i="31" s="1"/>
  <c r="B20" i="31"/>
  <c r="C9" i="31"/>
  <c r="B9" i="31"/>
  <c r="C17" i="31"/>
  <c r="E17" i="31" s="1"/>
  <c r="B17" i="31"/>
  <c r="B10" i="31"/>
  <c r="C10" i="31"/>
  <c r="H10" i="31" s="1"/>
  <c r="B18" i="31"/>
  <c r="C18" i="31"/>
  <c r="H18" i="31" s="1"/>
  <c r="C16" i="31"/>
  <c r="B16" i="31"/>
  <c r="C13" i="31"/>
  <c r="B13" i="31"/>
  <c r="B19" i="31"/>
  <c r="C19" i="31"/>
  <c r="H19" i="31" s="1"/>
  <c r="H12" i="33"/>
  <c r="E12" i="33"/>
  <c r="H19" i="33"/>
  <c r="E19" i="33"/>
  <c r="H40" i="33"/>
  <c r="E40" i="33"/>
  <c r="H42" i="33"/>
  <c r="E42" i="33"/>
  <c r="H18" i="33"/>
  <c r="E18" i="33"/>
  <c r="H18" i="32"/>
  <c r="E18" i="32"/>
  <c r="H43" i="32"/>
  <c r="E43" i="32"/>
  <c r="H12" i="32"/>
  <c r="E12" i="32"/>
  <c r="H19" i="32"/>
  <c r="E19" i="32"/>
  <c r="H38" i="32"/>
  <c r="E38" i="32"/>
  <c r="H14" i="31"/>
  <c r="E14" i="31"/>
  <c r="H8" i="31"/>
  <c r="E8" i="31"/>
  <c r="H8" i="30"/>
  <c r="E8" i="30"/>
  <c r="H41" i="30"/>
  <c r="E41" i="30"/>
  <c r="A28" i="26"/>
  <c r="C28" i="26" s="1"/>
  <c r="E43" i="26" l="1"/>
  <c r="B26" i="18"/>
  <c r="C26" i="18"/>
  <c r="H34" i="33"/>
  <c r="E9" i="33"/>
  <c r="E23" i="33"/>
  <c r="E13" i="30"/>
  <c r="H31" i="32"/>
  <c r="H32" i="33"/>
  <c r="H17" i="31"/>
  <c r="H40" i="32"/>
  <c r="E35" i="32"/>
  <c r="E14" i="32"/>
  <c r="H37" i="32"/>
  <c r="H17" i="32"/>
  <c r="E30" i="33"/>
  <c r="H36" i="33"/>
  <c r="H11" i="32"/>
  <c r="E9" i="32"/>
  <c r="H17" i="33"/>
  <c r="E14" i="33"/>
  <c r="E33" i="32"/>
  <c r="E24" i="32"/>
  <c r="H17" i="30"/>
  <c r="E19" i="30"/>
  <c r="H30" i="30"/>
  <c r="E11" i="33"/>
  <c r="H22" i="33"/>
  <c r="E38" i="33"/>
  <c r="E27" i="30"/>
  <c r="E22" i="30"/>
  <c r="E16" i="30"/>
  <c r="E11" i="30"/>
  <c r="E19" i="31"/>
  <c r="E10" i="31"/>
  <c r="E44" i="25"/>
  <c r="H44" i="25"/>
  <c r="E12" i="18"/>
  <c r="H12" i="18"/>
  <c r="E13" i="33"/>
  <c r="H13" i="33"/>
  <c r="E8" i="33"/>
  <c r="H8" i="33"/>
  <c r="E37" i="33"/>
  <c r="H37" i="33"/>
  <c r="E33" i="33"/>
  <c r="H33" i="33"/>
  <c r="E20" i="33"/>
  <c r="H20" i="33"/>
  <c r="E15" i="33"/>
  <c r="H15" i="33"/>
  <c r="E10" i="33"/>
  <c r="H10" i="33"/>
  <c r="E39" i="33"/>
  <c r="H39" i="33"/>
  <c r="E35" i="33"/>
  <c r="H35" i="33"/>
  <c r="E31" i="33"/>
  <c r="H31" i="33"/>
  <c r="E15" i="32"/>
  <c r="H15" i="32"/>
  <c r="E36" i="32"/>
  <c r="H36" i="32"/>
  <c r="E32" i="32"/>
  <c r="H32" i="32"/>
  <c r="E13" i="32"/>
  <c r="H13" i="32"/>
  <c r="E8" i="32"/>
  <c r="H8" i="32"/>
  <c r="E39" i="32"/>
  <c r="H39" i="32"/>
  <c r="E34" i="32"/>
  <c r="H34" i="32"/>
  <c r="E20" i="32"/>
  <c r="H20" i="32"/>
  <c r="E10" i="32"/>
  <c r="H10" i="32"/>
  <c r="E18" i="31"/>
  <c r="E13" i="31"/>
  <c r="H13" i="31"/>
  <c r="E9" i="31"/>
  <c r="H9" i="31"/>
  <c r="E20" i="31"/>
  <c r="E16" i="31"/>
  <c r="H16" i="31"/>
  <c r="E11" i="31"/>
  <c r="H11" i="31"/>
  <c r="E29" i="30"/>
  <c r="H29" i="30"/>
  <c r="E28" i="30"/>
  <c r="H28" i="30"/>
  <c r="E21" i="30"/>
  <c r="H21" i="30"/>
  <c r="E18" i="30"/>
  <c r="H18" i="30"/>
  <c r="E15" i="30"/>
  <c r="H15" i="30"/>
  <c r="E12" i="30"/>
  <c r="H12" i="30"/>
  <c r="E9" i="30"/>
  <c r="H9" i="30"/>
  <c r="E40" i="30"/>
  <c r="H40" i="30"/>
  <c r="H43" i="30" s="1"/>
  <c r="E31" i="30"/>
  <c r="H31" i="30"/>
  <c r="E23" i="30"/>
  <c r="H23" i="30"/>
  <c r="E20" i="30"/>
  <c r="H20" i="30"/>
  <c r="E14" i="30"/>
  <c r="H14" i="30"/>
  <c r="H45" i="32" l="1"/>
  <c r="H44" i="33"/>
  <c r="H35" i="30"/>
  <c r="H47" i="30" s="1"/>
  <c r="E22" i="31"/>
  <c r="E24" i="31" s="1"/>
  <c r="H22" i="31"/>
  <c r="H26" i="31" s="1"/>
  <c r="E25" i="33"/>
  <c r="E27" i="33" s="1"/>
  <c r="H25" i="33"/>
  <c r="E26" i="32"/>
  <c r="E28" i="32" s="1"/>
  <c r="H26" i="32"/>
  <c r="E35" i="30"/>
  <c r="E37" i="30" s="1"/>
  <c r="H45" i="30" s="1"/>
  <c r="H49" i="32" l="1"/>
  <c r="H47" i="32"/>
  <c r="H46" i="33"/>
  <c r="H48" i="33"/>
  <c r="A33" i="21"/>
  <c r="A32" i="21"/>
  <c r="A31" i="21"/>
  <c r="A27" i="21"/>
  <c r="A26" i="21"/>
  <c r="A19" i="21"/>
  <c r="A17" i="21"/>
  <c r="A16" i="21"/>
  <c r="A15" i="21"/>
  <c r="A14" i="21"/>
  <c r="A13" i="21"/>
  <c r="A12" i="21"/>
  <c r="A11" i="21"/>
  <c r="A32" i="26"/>
  <c r="A30" i="26"/>
  <c r="A34" i="26"/>
  <c r="A31" i="26"/>
  <c r="A21" i="26"/>
  <c r="A20" i="26"/>
  <c r="A19" i="26"/>
  <c r="A18" i="26"/>
  <c r="A17" i="26"/>
  <c r="A15" i="26"/>
  <c r="A14" i="26"/>
  <c r="A13" i="26"/>
  <c r="A12" i="26"/>
  <c r="A11" i="26"/>
  <c r="A10" i="26"/>
  <c r="A9" i="26"/>
  <c r="A8" i="26"/>
  <c r="A37" i="25"/>
  <c r="A35" i="25"/>
  <c r="A34" i="25"/>
  <c r="A33" i="25"/>
  <c r="A32" i="25"/>
  <c r="A31" i="25"/>
  <c r="A22" i="25"/>
  <c r="A20" i="25"/>
  <c r="A19" i="25"/>
  <c r="C19" i="25" s="1"/>
  <c r="A18" i="25"/>
  <c r="C18" i="25" s="1"/>
  <c r="A17" i="25"/>
  <c r="A15" i="25"/>
  <c r="A14" i="25"/>
  <c r="A13" i="25"/>
  <c r="A12" i="25"/>
  <c r="C12" i="25" s="1"/>
  <c r="A11" i="25"/>
  <c r="A10" i="25"/>
  <c r="A9" i="25"/>
  <c r="A8" i="25"/>
  <c r="A39" i="20"/>
  <c r="A38" i="20"/>
  <c r="A31" i="20"/>
  <c r="A30" i="20"/>
  <c r="A29" i="20"/>
  <c r="A24" i="20"/>
  <c r="A23" i="20"/>
  <c r="A21" i="20"/>
  <c r="A19" i="20"/>
  <c r="A18" i="20"/>
  <c r="A17" i="20"/>
  <c r="A16" i="20"/>
  <c r="A15" i="20"/>
  <c r="A14" i="20"/>
  <c r="A13" i="20"/>
  <c r="A12" i="20"/>
  <c r="A11" i="20"/>
  <c r="A26" i="19"/>
  <c r="A43" i="19"/>
  <c r="A42" i="19"/>
  <c r="A34" i="19"/>
  <c r="A33" i="19"/>
  <c r="A32" i="19"/>
  <c r="A31" i="19"/>
  <c r="A30" i="19"/>
  <c r="A29" i="19"/>
  <c r="A27" i="19"/>
  <c r="A28" i="19"/>
  <c r="A25" i="19"/>
  <c r="A24" i="19"/>
  <c r="A22" i="19"/>
  <c r="A19" i="19"/>
  <c r="A17" i="19"/>
  <c r="A16" i="19"/>
  <c r="A15" i="19"/>
  <c r="A14" i="19"/>
  <c r="A13" i="19"/>
  <c r="A12" i="19"/>
  <c r="A11" i="19"/>
  <c r="A9" i="19"/>
  <c r="A40" i="18"/>
  <c r="A30" i="18"/>
  <c r="A27" i="18"/>
  <c r="A25" i="18"/>
  <c r="A24" i="18"/>
  <c r="A23" i="18"/>
  <c r="A21" i="18"/>
  <c r="A18" i="18"/>
  <c r="A14" i="18"/>
  <c r="A11" i="18"/>
  <c r="A10" i="18"/>
  <c r="A9" i="18"/>
  <c r="A8" i="18"/>
  <c r="A20" i="17"/>
  <c r="A32" i="17"/>
  <c r="A24" i="17"/>
  <c r="A22" i="17"/>
  <c r="A21" i="17"/>
  <c r="A19" i="17"/>
  <c r="A18" i="17"/>
  <c r="A15" i="17"/>
  <c r="A14" i="17"/>
  <c r="A10" i="17"/>
  <c r="A8" i="17"/>
  <c r="A33" i="8"/>
  <c r="A24" i="8"/>
  <c r="A23" i="8"/>
  <c r="A20" i="8"/>
  <c r="A19" i="8"/>
  <c r="A18" i="8"/>
  <c r="A17" i="8"/>
  <c r="A15" i="8"/>
  <c r="A9" i="8"/>
  <c r="A8" i="8"/>
  <c r="B20" i="8" l="1"/>
  <c r="C20" i="8"/>
  <c r="C19" i="8"/>
  <c r="B19" i="8"/>
  <c r="C33" i="8"/>
  <c r="B33" i="8"/>
  <c r="B22" i="17"/>
  <c r="C22" i="17"/>
  <c r="B8" i="18"/>
  <c r="C8" i="18"/>
  <c r="B23" i="18"/>
  <c r="C23" i="18"/>
  <c r="C30" i="18"/>
  <c r="B30" i="18"/>
  <c r="C24" i="19"/>
  <c r="B24" i="19"/>
  <c r="C29" i="19"/>
  <c r="B29" i="19"/>
  <c r="C33" i="19"/>
  <c r="B33" i="19"/>
  <c r="B26" i="19"/>
  <c r="C26" i="19"/>
  <c r="B14" i="20"/>
  <c r="C14" i="20"/>
  <c r="B18" i="20"/>
  <c r="C18" i="20"/>
  <c r="B24" i="20"/>
  <c r="C24" i="20"/>
  <c r="B13" i="21"/>
  <c r="C13" i="21"/>
  <c r="C31" i="21"/>
  <c r="B31" i="21"/>
  <c r="B24" i="17"/>
  <c r="C24" i="17"/>
  <c r="B24" i="18"/>
  <c r="C24" i="18"/>
  <c r="C40" i="18"/>
  <c r="B40" i="18"/>
  <c r="C13" i="19"/>
  <c r="B13" i="19"/>
  <c r="C17" i="19"/>
  <c r="H17" i="19" s="1"/>
  <c r="B17" i="19"/>
  <c r="C30" i="19"/>
  <c r="B30" i="19"/>
  <c r="C34" i="19"/>
  <c r="B34" i="19"/>
  <c r="C15" i="20"/>
  <c r="B15" i="20"/>
  <c r="B19" i="20"/>
  <c r="C19" i="20"/>
  <c r="C31" i="20"/>
  <c r="B31" i="20"/>
  <c r="C14" i="21"/>
  <c r="B14" i="21"/>
  <c r="B26" i="21"/>
  <c r="C26" i="21"/>
  <c r="B32" i="17"/>
  <c r="C32" i="17"/>
  <c r="B25" i="18"/>
  <c r="C25" i="18"/>
  <c r="C14" i="19"/>
  <c r="B14" i="19"/>
  <c r="B19" i="19"/>
  <c r="C19" i="19"/>
  <c r="B28" i="19"/>
  <c r="C28" i="19"/>
  <c r="B31" i="19"/>
  <c r="C31" i="19"/>
  <c r="C42" i="19"/>
  <c r="B42" i="19"/>
  <c r="C16" i="20"/>
  <c r="B16" i="20"/>
  <c r="C21" i="20"/>
  <c r="B21" i="20"/>
  <c r="C38" i="20"/>
  <c r="B38" i="20"/>
  <c r="C15" i="21"/>
  <c r="B15" i="21"/>
  <c r="C19" i="21"/>
  <c r="B19" i="21"/>
  <c r="C27" i="21"/>
  <c r="B27" i="21"/>
  <c r="B33" i="21"/>
  <c r="C33" i="21"/>
  <c r="C23" i="8"/>
  <c r="B23" i="8"/>
  <c r="B19" i="17"/>
  <c r="C19" i="17"/>
  <c r="C18" i="8"/>
  <c r="B18" i="8"/>
  <c r="B24" i="8"/>
  <c r="C24" i="8"/>
  <c r="B21" i="17"/>
  <c r="C21" i="17"/>
  <c r="B20" i="17"/>
  <c r="C20" i="17"/>
  <c r="C27" i="18"/>
  <c r="B27" i="18"/>
  <c r="C15" i="19"/>
  <c r="E15" i="19" s="1"/>
  <c r="B15" i="19"/>
  <c r="C22" i="19"/>
  <c r="B22" i="19"/>
  <c r="B27" i="19"/>
  <c r="C27" i="19"/>
  <c r="C32" i="19"/>
  <c r="B32" i="19"/>
  <c r="B43" i="19"/>
  <c r="C43" i="19"/>
  <c r="B13" i="20"/>
  <c r="C13" i="20"/>
  <c r="B29" i="20"/>
  <c r="C29" i="20"/>
  <c r="B39" i="20"/>
  <c r="C39" i="20"/>
  <c r="C16" i="21"/>
  <c r="B16" i="21"/>
  <c r="C20" i="21"/>
  <c r="B20" i="21"/>
  <c r="C9" i="18"/>
  <c r="B9" i="18"/>
  <c r="C8" i="17"/>
  <c r="B8" i="17"/>
  <c r="B8" i="8"/>
  <c r="C8" i="8"/>
  <c r="C10" i="17"/>
  <c r="B10" i="17"/>
  <c r="B9" i="8"/>
  <c r="C9" i="8"/>
  <c r="C30" i="20"/>
  <c r="B30" i="20"/>
  <c r="C10" i="18"/>
  <c r="B10" i="18"/>
  <c r="B32" i="21"/>
  <c r="C32" i="21"/>
  <c r="B9" i="19"/>
  <c r="C9" i="19"/>
  <c r="B11" i="18"/>
  <c r="C11" i="18"/>
  <c r="B16" i="19"/>
  <c r="C16" i="19"/>
  <c r="E16" i="19" s="1"/>
  <c r="C14" i="18"/>
  <c r="B14" i="18"/>
  <c r="B25" i="19"/>
  <c r="C25" i="19"/>
  <c r="C23" i="20"/>
  <c r="B23" i="20"/>
  <c r="C17" i="18"/>
  <c r="B17" i="18"/>
  <c r="B12" i="20"/>
  <c r="C12" i="20"/>
  <c r="C14" i="17"/>
  <c r="B14" i="17"/>
  <c r="C11" i="19"/>
  <c r="B11" i="19"/>
  <c r="C12" i="21"/>
  <c r="B12" i="21"/>
  <c r="C12" i="19"/>
  <c r="B12" i="19"/>
  <c r="C11" i="20"/>
  <c r="B11" i="20"/>
  <c r="C11" i="21"/>
  <c r="B11" i="21"/>
  <c r="B15" i="17"/>
  <c r="C15" i="17"/>
  <c r="B15" i="8"/>
  <c r="C15" i="8"/>
  <c r="B18" i="18"/>
  <c r="C18" i="18"/>
  <c r="C17" i="21"/>
  <c r="B17" i="21"/>
  <c r="B17" i="20"/>
  <c r="C17" i="20"/>
  <c r="C18" i="17"/>
  <c r="B18" i="17"/>
  <c r="B17" i="8"/>
  <c r="C17" i="8"/>
  <c r="C21" i="18"/>
  <c r="B21" i="18"/>
  <c r="B9" i="26"/>
  <c r="C9" i="26"/>
  <c r="E9" i="26" s="1"/>
  <c r="C31" i="26"/>
  <c r="B31" i="26"/>
  <c r="B10" i="26"/>
  <c r="C10" i="26"/>
  <c r="B14" i="26"/>
  <c r="C14" i="26"/>
  <c r="E14" i="26" s="1"/>
  <c r="C19" i="26"/>
  <c r="E19" i="26" s="1"/>
  <c r="C34" i="26"/>
  <c r="B34" i="26"/>
  <c r="B13" i="26"/>
  <c r="C13" i="26"/>
  <c r="E13" i="26" s="1"/>
  <c r="C11" i="26"/>
  <c r="E11" i="26" s="1"/>
  <c r="B11" i="26"/>
  <c r="C15" i="26"/>
  <c r="E15" i="26" s="1"/>
  <c r="B15" i="26"/>
  <c r="C20" i="26"/>
  <c r="E20" i="26" s="1"/>
  <c r="B20" i="26"/>
  <c r="C30" i="26"/>
  <c r="B30" i="26"/>
  <c r="C18" i="26"/>
  <c r="E18" i="26" s="1"/>
  <c r="C8" i="26"/>
  <c r="B8" i="26"/>
  <c r="C12" i="26"/>
  <c r="E12" i="26" s="1"/>
  <c r="C17" i="26"/>
  <c r="E17" i="26" s="1"/>
  <c r="B17" i="26"/>
  <c r="B21" i="26"/>
  <c r="C21" i="26"/>
  <c r="E21" i="26" s="1"/>
  <c r="B32" i="26"/>
  <c r="C32" i="26"/>
  <c r="B22" i="25"/>
  <c r="C22" i="25"/>
  <c r="B9" i="25"/>
  <c r="C9" i="25"/>
  <c r="C13" i="25"/>
  <c r="B13" i="25"/>
  <c r="B31" i="25"/>
  <c r="C31" i="25"/>
  <c r="B35" i="25"/>
  <c r="C35" i="25"/>
  <c r="C17" i="25"/>
  <c r="B17" i="25"/>
  <c r="B10" i="25"/>
  <c r="C10" i="25"/>
  <c r="B32" i="25"/>
  <c r="C32" i="25"/>
  <c r="B37" i="25"/>
  <c r="C37" i="25"/>
  <c r="B8" i="25"/>
  <c r="C8" i="25"/>
  <c r="C34" i="25"/>
  <c r="B34" i="25"/>
  <c r="C14" i="25"/>
  <c r="B14" i="25"/>
  <c r="C11" i="25"/>
  <c r="B11" i="25"/>
  <c r="C15" i="25"/>
  <c r="B15" i="25"/>
  <c r="C20" i="25"/>
  <c r="B20" i="25"/>
  <c r="C33" i="25"/>
  <c r="B33" i="25"/>
  <c r="E21" i="8"/>
  <c r="H21" i="8"/>
  <c r="E10" i="26"/>
  <c r="E17" i="19"/>
  <c r="A24" i="7"/>
  <c r="A17" i="7"/>
  <c r="A8" i="7"/>
  <c r="B24" i="7" l="1"/>
  <c r="C24" i="7"/>
  <c r="C17" i="7"/>
  <c r="B17" i="7"/>
  <c r="C8" i="7"/>
  <c r="B8" i="7"/>
  <c r="C16" i="7"/>
  <c r="B16" i="7"/>
  <c r="H16" i="19"/>
  <c r="H15" i="19"/>
  <c r="H26" i="21" l="1"/>
  <c r="E26" i="21"/>
  <c r="E20" i="21"/>
  <c r="H20" i="21"/>
  <c r="H36" i="26"/>
  <c r="E36" i="26"/>
  <c r="H37" i="25"/>
  <c r="E37" i="25"/>
  <c r="H40" i="21"/>
  <c r="H39" i="20"/>
  <c r="H43" i="19"/>
  <c r="H21" i="20"/>
  <c r="H32" i="17"/>
  <c r="E40" i="18"/>
  <c r="H42" i="18"/>
  <c r="E42" i="18"/>
  <c r="H34" i="17"/>
  <c r="E34" i="17"/>
  <c r="H35" i="8"/>
  <c r="E35" i="8"/>
  <c r="H33" i="8"/>
  <c r="E19" i="7"/>
  <c r="E11" i="25" l="1"/>
  <c r="H14" i="25"/>
  <c r="H10" i="25"/>
  <c r="H13" i="25"/>
  <c r="E18" i="25"/>
  <c r="H9" i="25"/>
  <c r="H17" i="25"/>
  <c r="H22" i="25"/>
  <c r="H19" i="25"/>
  <c r="H8" i="25"/>
  <c r="H12" i="25"/>
  <c r="H15" i="25"/>
  <c r="H20" i="25"/>
  <c r="H14" i="20"/>
  <c r="H10" i="20"/>
  <c r="H16" i="20"/>
  <c r="E20" i="20"/>
  <c r="E22" i="20"/>
  <c r="H31" i="20"/>
  <c r="H23" i="20"/>
  <c r="H19" i="20"/>
  <c r="H30" i="20"/>
  <c r="E11" i="20"/>
  <c r="E18" i="20"/>
  <c r="H15" i="20"/>
  <c r="H9" i="20"/>
  <c r="E12" i="20"/>
  <c r="H17" i="20"/>
  <c r="E38" i="20"/>
  <c r="E8" i="20"/>
  <c r="E13" i="19"/>
  <c r="H24" i="19"/>
  <c r="E33" i="19"/>
  <c r="H23" i="18"/>
  <c r="E26" i="18"/>
  <c r="H10" i="17"/>
  <c r="H11" i="17"/>
  <c r="H18" i="17"/>
  <c r="H22" i="17"/>
  <c r="H21" i="17"/>
  <c r="E14" i="8"/>
  <c r="E8" i="8"/>
  <c r="E12" i="8"/>
  <c r="E17" i="8"/>
  <c r="E9" i="8"/>
  <c r="H15" i="8"/>
  <c r="E18" i="8"/>
  <c r="E11" i="8"/>
  <c r="E16" i="8"/>
  <c r="E17" i="7"/>
  <c r="H16" i="7"/>
  <c r="E39" i="20"/>
  <c r="H9" i="26"/>
  <c r="H11" i="26"/>
  <c r="H13" i="26"/>
  <c r="H15" i="26"/>
  <c r="H18" i="26"/>
  <c r="H20" i="26"/>
  <c r="H21" i="26"/>
  <c r="E31" i="26"/>
  <c r="H31" i="26"/>
  <c r="E30" i="26"/>
  <c r="H30" i="26"/>
  <c r="E33" i="26"/>
  <c r="H33" i="26"/>
  <c r="H39" i="26"/>
  <c r="E39" i="26"/>
  <c r="H8" i="26"/>
  <c r="E8" i="26"/>
  <c r="H10" i="26"/>
  <c r="H12" i="26"/>
  <c r="H14" i="26"/>
  <c r="H17" i="26"/>
  <c r="H19" i="26"/>
  <c r="E28" i="26"/>
  <c r="H28" i="26"/>
  <c r="E34" i="26"/>
  <c r="H34" i="26"/>
  <c r="E32" i="26"/>
  <c r="H32" i="26"/>
  <c r="H35" i="25"/>
  <c r="E33" i="25"/>
  <c r="H33" i="25"/>
  <c r="E32" i="25"/>
  <c r="H32" i="25"/>
  <c r="E34" i="25"/>
  <c r="H34" i="25"/>
  <c r="E31" i="25"/>
  <c r="H31" i="25"/>
  <c r="E29" i="25"/>
  <c r="H29" i="25"/>
  <c r="H40" i="25"/>
  <c r="E40" i="25"/>
  <c r="E35" i="25"/>
  <c r="E16" i="21"/>
  <c r="H16" i="21"/>
  <c r="E40" i="21"/>
  <c r="E19" i="21"/>
  <c r="H19" i="21"/>
  <c r="H42" i="21"/>
  <c r="E32" i="21"/>
  <c r="H32" i="21"/>
  <c r="E11" i="21"/>
  <c r="H11" i="21"/>
  <c r="E14" i="21"/>
  <c r="H14" i="21"/>
  <c r="E31" i="21"/>
  <c r="H31" i="21"/>
  <c r="H9" i="21"/>
  <c r="E9" i="21"/>
  <c r="H13" i="21"/>
  <c r="E13" i="21"/>
  <c r="H17" i="21"/>
  <c r="E17" i="21"/>
  <c r="E27" i="21"/>
  <c r="H27" i="21"/>
  <c r="E8" i="21"/>
  <c r="H8" i="21"/>
  <c r="E12" i="21"/>
  <c r="H12" i="21"/>
  <c r="E15" i="21"/>
  <c r="H15" i="21"/>
  <c r="E33" i="21"/>
  <c r="H33" i="21"/>
  <c r="E43" i="19"/>
  <c r="H24" i="20"/>
  <c r="E24" i="20"/>
  <c r="H29" i="20"/>
  <c r="E29" i="20"/>
  <c r="E21" i="20"/>
  <c r="H28" i="20"/>
  <c r="E28" i="20"/>
  <c r="H13" i="20"/>
  <c r="E13" i="20"/>
  <c r="E28" i="19"/>
  <c r="H28" i="19"/>
  <c r="E32" i="19"/>
  <c r="H32" i="19"/>
  <c r="E23" i="19"/>
  <c r="H23" i="19"/>
  <c r="E22" i="19"/>
  <c r="H22" i="19"/>
  <c r="H21" i="19"/>
  <c r="E21" i="19"/>
  <c r="H14" i="19"/>
  <c r="E14" i="19"/>
  <c r="E31" i="19"/>
  <c r="H31" i="19"/>
  <c r="E10" i="19"/>
  <c r="H10" i="19"/>
  <c r="E27" i="19"/>
  <c r="H27" i="19"/>
  <c r="E42" i="19"/>
  <c r="H42" i="19"/>
  <c r="H46" i="19" s="1"/>
  <c r="H8" i="19"/>
  <c r="E8" i="19"/>
  <c r="E25" i="19"/>
  <c r="H25" i="19"/>
  <c r="E18" i="19"/>
  <c r="H18" i="19"/>
  <c r="E26" i="19"/>
  <c r="H26" i="19"/>
  <c r="E12" i="19"/>
  <c r="H12" i="19"/>
  <c r="E30" i="19"/>
  <c r="H30" i="19"/>
  <c r="E34" i="19"/>
  <c r="H34" i="19"/>
  <c r="H9" i="19"/>
  <c r="E9" i="19"/>
  <c r="E11" i="19"/>
  <c r="H11" i="19"/>
  <c r="E20" i="19"/>
  <c r="H20" i="19"/>
  <c r="E29" i="19"/>
  <c r="H29" i="19"/>
  <c r="H19" i="19"/>
  <c r="E19" i="19"/>
  <c r="H40" i="18"/>
  <c r="H44" i="18" s="1"/>
  <c r="E15" i="18"/>
  <c r="H15" i="18"/>
  <c r="E21" i="18"/>
  <c r="H21" i="18"/>
  <c r="E25" i="18"/>
  <c r="H25" i="18"/>
  <c r="E30" i="18"/>
  <c r="H30" i="18"/>
  <c r="E9" i="18"/>
  <c r="H9" i="18"/>
  <c r="E14" i="18"/>
  <c r="H14" i="18"/>
  <c r="E20" i="18"/>
  <c r="H20" i="18"/>
  <c r="E24" i="18"/>
  <c r="H24" i="18"/>
  <c r="E8" i="18"/>
  <c r="H8" i="18"/>
  <c r="E11" i="18"/>
  <c r="H11" i="18"/>
  <c r="E18" i="18"/>
  <c r="H18" i="18"/>
  <c r="E10" i="18"/>
  <c r="H10" i="18"/>
  <c r="E17" i="18"/>
  <c r="H17" i="18"/>
  <c r="E22" i="18"/>
  <c r="H22" i="18"/>
  <c r="E27" i="18"/>
  <c r="H27" i="18"/>
  <c r="H14" i="17"/>
  <c r="E14" i="17"/>
  <c r="H19" i="17"/>
  <c r="E19" i="17"/>
  <c r="H24" i="17"/>
  <c r="E24" i="17"/>
  <c r="H17" i="17"/>
  <c r="E17" i="17"/>
  <c r="H8" i="17"/>
  <c r="E8" i="17"/>
  <c r="H20" i="17"/>
  <c r="E20" i="17"/>
  <c r="H15" i="17"/>
  <c r="E15" i="17"/>
  <c r="E32" i="17"/>
  <c r="H36" i="17"/>
  <c r="H20" i="8"/>
  <c r="E20" i="8"/>
  <c r="E19" i="8"/>
  <c r="H19" i="8"/>
  <c r="E33" i="8"/>
  <c r="E24" i="8"/>
  <c r="H24" i="8"/>
  <c r="E23" i="8"/>
  <c r="H23" i="8"/>
  <c r="H37" i="8"/>
  <c r="E22" i="7"/>
  <c r="E11" i="7"/>
  <c r="H11" i="7"/>
  <c r="H19" i="7"/>
  <c r="E9" i="7"/>
  <c r="H9" i="7"/>
  <c r="E13" i="7"/>
  <c r="H13" i="7"/>
  <c r="E8" i="7"/>
  <c r="H8" i="7"/>
  <c r="H24" i="7"/>
  <c r="E24" i="7"/>
  <c r="E30" i="7"/>
  <c r="H30" i="7"/>
  <c r="E12" i="7"/>
  <c r="H12" i="7"/>
  <c r="E10" i="7"/>
  <c r="H10" i="7"/>
  <c r="H42" i="25" l="1"/>
  <c r="E10" i="25"/>
  <c r="H18" i="25"/>
  <c r="H41" i="26"/>
  <c r="E15" i="25"/>
  <c r="E8" i="25"/>
  <c r="E9" i="25"/>
  <c r="E17" i="25"/>
  <c r="E20" i="25"/>
  <c r="E22" i="25"/>
  <c r="E12" i="25"/>
  <c r="E13" i="25"/>
  <c r="H11" i="25"/>
  <c r="E19" i="25"/>
  <c r="E14" i="25"/>
  <c r="E22" i="17"/>
  <c r="E10" i="20"/>
  <c r="H35" i="21"/>
  <c r="H46" i="21" s="1"/>
  <c r="E24" i="19"/>
  <c r="E30" i="20"/>
  <c r="E9" i="20"/>
  <c r="E23" i="20"/>
  <c r="H20" i="20"/>
  <c r="E19" i="20"/>
  <c r="H11" i="20"/>
  <c r="E17" i="20"/>
  <c r="H18" i="20"/>
  <c r="H38" i="20"/>
  <c r="H41" i="20" s="1"/>
  <c r="E31" i="20"/>
  <c r="H22" i="20"/>
  <c r="H8" i="20"/>
  <c r="E15" i="20"/>
  <c r="H12" i="20"/>
  <c r="E14" i="20"/>
  <c r="E16" i="20"/>
  <c r="H11" i="8"/>
  <c r="H13" i="19"/>
  <c r="H26" i="18"/>
  <c r="H32" i="18" s="1"/>
  <c r="H48" i="18" s="1"/>
  <c r="H33" i="19"/>
  <c r="E18" i="17"/>
  <c r="H18" i="8"/>
  <c r="H26" i="17"/>
  <c r="H40" i="17" s="1"/>
  <c r="H14" i="8"/>
  <c r="H17" i="8"/>
  <c r="E23" i="18"/>
  <c r="E32" i="18" s="1"/>
  <c r="E34" i="18" s="1"/>
  <c r="H46" i="18" s="1"/>
  <c r="E16" i="7"/>
  <c r="E26" i="7" s="1"/>
  <c r="H16" i="8"/>
  <c r="E15" i="8"/>
  <c r="E21" i="17"/>
  <c r="E11" i="17"/>
  <c r="E10" i="17"/>
  <c r="H12" i="8"/>
  <c r="H8" i="8"/>
  <c r="H9" i="8"/>
  <c r="H17" i="7"/>
  <c r="H26" i="7" s="1"/>
  <c r="H34" i="7" s="1"/>
  <c r="H23" i="26"/>
  <c r="E23" i="26"/>
  <c r="E25" i="26" s="1"/>
  <c r="E35" i="21"/>
  <c r="E37" i="21" s="1"/>
  <c r="H44" i="21" s="1"/>
  <c r="H45" i="26" l="1"/>
  <c r="E24" i="25"/>
  <c r="E26" i="25" s="1"/>
  <c r="H46" i="25" s="1"/>
  <c r="E28" i="7"/>
  <c r="H32" i="7" s="1"/>
  <c r="H48" i="26"/>
  <c r="E36" i="19"/>
  <c r="E38" i="19" s="1"/>
  <c r="H48" i="19" s="1"/>
  <c r="H24" i="25"/>
  <c r="H48" i="25" s="1"/>
  <c r="E33" i="20"/>
  <c r="E35" i="20" s="1"/>
  <c r="H43" i="20" s="1"/>
  <c r="H33" i="20"/>
  <c r="H45" i="20" s="1"/>
  <c r="H36" i="19"/>
  <c r="H50" i="19" s="1"/>
  <c r="E26" i="8"/>
  <c r="E28" i="8" s="1"/>
  <c r="H39" i="8" s="1"/>
  <c r="E26" i="17"/>
  <c r="E28" i="17" s="1"/>
  <c r="H38" i="17" s="1"/>
  <c r="H26" i="8"/>
  <c r="H41" i="8" s="1"/>
</calcChain>
</file>

<file path=xl/sharedStrings.xml><?xml version="1.0" encoding="utf-8"?>
<sst xmlns="http://schemas.openxmlformats.org/spreadsheetml/2006/main" count="695" uniqueCount="299">
  <si>
    <t>Pencil Sharpener with container (not electric)</t>
  </si>
  <si>
    <t>Ream A4 Paper</t>
  </si>
  <si>
    <t>Item</t>
  </si>
  <si>
    <t>Unit Price</t>
  </si>
  <si>
    <t>Pencil Grip</t>
  </si>
  <si>
    <t xml:space="preserve">Headphones (not earphones) </t>
  </si>
  <si>
    <t>Scissors (Blunt end)</t>
  </si>
  <si>
    <t>2B Pencils</t>
  </si>
  <si>
    <t>Sticky Tape (Roll)</t>
  </si>
  <si>
    <t>Black Biro (erasable preferred)</t>
  </si>
  <si>
    <t>Blue Biro (erasable preferred)</t>
  </si>
  <si>
    <t>Packet (10) Plastic Sleeves (for ring bound folders)</t>
  </si>
  <si>
    <t>A4 Pad Graph Paper 50 leaf</t>
  </si>
  <si>
    <t>Pocket Manilla Folders</t>
  </si>
  <si>
    <t>Pack (50) Reinforced A4 lined paper</t>
  </si>
  <si>
    <t>2H Pencils</t>
  </si>
  <si>
    <t>Wet Wipes</t>
  </si>
  <si>
    <t>Product Code</t>
  </si>
  <si>
    <t>RRP inc GST</t>
  </si>
  <si>
    <t>A3 sketch book (25 leaf) - Premium</t>
  </si>
  <si>
    <t>A4 Binder Books lined (64 page)</t>
  </si>
  <si>
    <t>SCOTS PGC COLLEGE</t>
  </si>
  <si>
    <t>PARENTS TO PROVIDE</t>
  </si>
  <si>
    <t>Qty</t>
  </si>
  <si>
    <t>Cost</t>
  </si>
  <si>
    <t>NOTE:</t>
  </si>
  <si>
    <t>OPTION 1: PACK 1 (All items listed above) - Receive 10% discount</t>
  </si>
  <si>
    <t>Qty Required</t>
  </si>
  <si>
    <t>OPTION 3</t>
  </si>
  <si>
    <t>TOTAL</t>
  </si>
  <si>
    <t xml:space="preserve">NOTE: </t>
  </si>
  <si>
    <t xml:space="preserve">ADDITIONAL ITEMS </t>
  </si>
  <si>
    <t>ADDITIONAL ITEMS</t>
  </si>
  <si>
    <t xml:space="preserve">All books should be neatly covered and the student's name clearly displayed.  </t>
  </si>
  <si>
    <t>TI</t>
  </si>
  <si>
    <t>STUDENT NAME:</t>
  </si>
  <si>
    <t>ES</t>
  </si>
  <si>
    <t>Email:</t>
  </si>
  <si>
    <t>Phone:</t>
  </si>
  <si>
    <t>Art Folio A4 Sketch Book</t>
  </si>
  <si>
    <t>Maths Set - 9 Piece</t>
  </si>
  <si>
    <t>Lead pencil HB - Art</t>
  </si>
  <si>
    <t>Lead pencil 2B - Art</t>
  </si>
  <si>
    <t>Document wallet (plastic/vinyl top closing)</t>
  </si>
  <si>
    <t>SCOTS Code</t>
  </si>
  <si>
    <t xml:space="preserve"> Clear with Button</t>
  </si>
  <si>
    <t>Milk 30+</t>
  </si>
  <si>
    <t xml:space="preserve"> (Vinyl Name) Asst Colours</t>
  </si>
  <si>
    <t>HB Pencils (Staedtler brand)</t>
  </si>
  <si>
    <t>Verbartim Store n Go</t>
  </si>
  <si>
    <t>Bic</t>
  </si>
  <si>
    <t>Red Pen</t>
  </si>
  <si>
    <t>Blue Pen</t>
  </si>
  <si>
    <t>Black Pen</t>
  </si>
  <si>
    <t>Green Pen</t>
  </si>
  <si>
    <t xml:space="preserve">Plastic (not metal) Ruler 30cm - clear </t>
  </si>
  <si>
    <t>Colby $7.40</t>
  </si>
  <si>
    <t xml:space="preserve">USB Lanyard </t>
  </si>
  <si>
    <t xml:space="preserve">Small pencil case (for writing equipment) </t>
  </si>
  <si>
    <t xml:space="preserve"> Tartan</t>
  </si>
  <si>
    <t>Exercise Book A4  (blue lined w/ margin) 96 page</t>
  </si>
  <si>
    <t>Document Wallet w/ Button plastic/durable (for homework)</t>
  </si>
  <si>
    <t>Scientific Calculator TI-30XB</t>
  </si>
  <si>
    <t>Stapler(Mini) + 1000 Staples</t>
  </si>
  <si>
    <t>Protractor  Plastic 180°  (not 360°)</t>
  </si>
  <si>
    <t>Compass Plastic (Non Needle Point)</t>
  </si>
  <si>
    <t>A4 Visual Art Diary</t>
  </si>
  <si>
    <t>Lead pencil 4B - Art</t>
  </si>
  <si>
    <t>Lead pencil 6B - Art</t>
  </si>
  <si>
    <t>Fine point black pen - Art</t>
  </si>
  <si>
    <t>Dark Green</t>
  </si>
  <si>
    <t>Display Folder (Green) - Music</t>
  </si>
  <si>
    <t>Pencil Sharpener with container</t>
  </si>
  <si>
    <t>Display Folder (Green) – Music</t>
  </si>
  <si>
    <t>Earphones (For laptop)</t>
  </si>
  <si>
    <t>Plastic sleeved display folder A4 20 pocket</t>
  </si>
  <si>
    <t>Note: 2 Recorders are required - one is kept at the College &amp; one at home for practice</t>
  </si>
  <si>
    <t>Please indicate you chosen option by placing the Total Amount Payable in the box below</t>
  </si>
  <si>
    <t>TOTAL AMOUNT PAID           $</t>
  </si>
  <si>
    <t>Drawstring Bag (for headphones)</t>
  </si>
  <si>
    <t>Headphones and Drawstring Bag required for new students only</t>
  </si>
  <si>
    <t>Year 2 Ruled Exercise Book 48 page - A4 SIZE</t>
  </si>
  <si>
    <t>Year 2 Ruled Botany Book 48 page - A4 SIZE</t>
  </si>
  <si>
    <t>Year 3/4 Ruled Exercise Book 48 page - A4 SIZE</t>
  </si>
  <si>
    <t>Year 3/4 Ruled Exercise Book 96 page - A4 SIZE</t>
  </si>
  <si>
    <t>Sunscreen Roll On (Milk 30+)</t>
  </si>
  <si>
    <t>Westcott Stainless Steel</t>
  </si>
  <si>
    <r>
      <rPr>
        <b/>
        <sz val="11"/>
        <color rgb="FFC00000"/>
        <rFont val="Calibri"/>
        <family val="2"/>
        <scheme val="minor"/>
      </rPr>
      <t xml:space="preserve">
PAYMENT</t>
    </r>
    <r>
      <rPr>
        <sz val="11"/>
        <color rgb="FFC00000"/>
        <rFont val="Calibri"/>
        <family val="2"/>
        <scheme val="minor"/>
      </rPr>
      <t xml:space="preserve"> is required </t>
    </r>
    <r>
      <rPr>
        <b/>
        <sz val="11"/>
        <color rgb="FFC00000"/>
        <rFont val="Calibri"/>
        <family val="2"/>
        <scheme val="minor"/>
      </rPr>
      <t>with your ORDER</t>
    </r>
    <r>
      <rPr>
        <sz val="11"/>
        <color rgb="FFC00000"/>
        <rFont val="Calibri"/>
        <family val="2"/>
        <scheme val="minor"/>
      </rPr>
      <t xml:space="preserve">.  Orders for </t>
    </r>
    <r>
      <rPr>
        <b/>
        <sz val="11"/>
        <color rgb="FFC00000"/>
        <rFont val="Calibri"/>
        <family val="2"/>
        <scheme val="minor"/>
      </rPr>
      <t>BTS 2016</t>
    </r>
    <r>
      <rPr>
        <sz val="11"/>
        <color rgb="FFC00000"/>
        <rFont val="Calibri"/>
        <family val="2"/>
        <scheme val="minor"/>
      </rPr>
      <t xml:space="preserve"> must be submitted</t>
    </r>
    <r>
      <rPr>
        <b/>
        <sz val="11"/>
        <color rgb="FFC00000"/>
        <rFont val="Calibri"/>
        <family val="2"/>
        <scheme val="minor"/>
      </rPr>
      <t xml:space="preserve"> by November 28th</t>
    </r>
    <r>
      <rPr>
        <sz val="11"/>
        <color rgb="FFC00000"/>
        <rFont val="Calibri"/>
        <family val="2"/>
        <scheme val="minor"/>
      </rPr>
      <t xml:space="preserve"> to be available for </t>
    </r>
    <r>
      <rPr>
        <b/>
        <sz val="11"/>
        <color rgb="FFC00000"/>
        <rFont val="Calibri"/>
        <family val="2"/>
        <scheme val="minor"/>
      </rPr>
      <t>pick up at the Uniform Shop from January 11th 2016.  E: uniformshop@scotspgc.com.au  P: 07 4666 9892</t>
    </r>
    <r>
      <rPr>
        <sz val="11"/>
        <color rgb="FFC00000"/>
        <rFont val="Calibri"/>
        <family val="2"/>
        <scheme val="minor"/>
      </rPr>
      <t xml:space="preserve">                   </t>
    </r>
  </si>
  <si>
    <t>The book hire scheme replaces the need to purchase textbooks. Student requirements will be issued on the first day of school and charged to your account.</t>
  </si>
  <si>
    <r>
      <rPr>
        <b/>
        <sz val="10"/>
        <color rgb="FFC00000"/>
        <rFont val="Calibri"/>
        <family val="2"/>
        <scheme val="minor"/>
      </rPr>
      <t>NOTE</t>
    </r>
    <r>
      <rPr>
        <sz val="10"/>
        <color rgb="FFC00000"/>
        <rFont val="Calibri"/>
        <family val="2"/>
        <scheme val="minor"/>
      </rPr>
      <t>: Option 2 &amp; 3 - Insert Quantity Required in the Shaded Column - Total Amount Payable &amp; Discounts Calculate Automatically</t>
    </r>
  </si>
  <si>
    <r>
      <rPr>
        <b/>
        <sz val="11"/>
        <color rgb="FFC00000"/>
        <rFont val="Calibri"/>
        <family val="2"/>
        <scheme val="minor"/>
      </rPr>
      <t xml:space="preserve">
PAYMENT</t>
    </r>
    <r>
      <rPr>
        <sz val="11"/>
        <color rgb="FFC00000"/>
        <rFont val="Calibri"/>
        <family val="2"/>
        <scheme val="minor"/>
      </rPr>
      <t xml:space="preserve"> is required </t>
    </r>
    <r>
      <rPr>
        <b/>
        <sz val="11"/>
        <color rgb="FFC00000"/>
        <rFont val="Calibri"/>
        <family val="2"/>
        <scheme val="minor"/>
      </rPr>
      <t>with your ORDER</t>
    </r>
    <r>
      <rPr>
        <sz val="11"/>
        <color rgb="FFC00000"/>
        <rFont val="Calibri"/>
        <family val="2"/>
        <scheme val="minor"/>
      </rPr>
      <t xml:space="preserve">.  Orders for </t>
    </r>
    <r>
      <rPr>
        <b/>
        <sz val="11"/>
        <color rgb="FFC00000"/>
        <rFont val="Calibri"/>
        <family val="2"/>
        <scheme val="minor"/>
      </rPr>
      <t>BTS 2017</t>
    </r>
    <r>
      <rPr>
        <sz val="11"/>
        <color rgb="FFC00000"/>
        <rFont val="Calibri"/>
        <family val="2"/>
        <scheme val="minor"/>
      </rPr>
      <t xml:space="preserve"> must be submitted</t>
    </r>
    <r>
      <rPr>
        <b/>
        <sz val="11"/>
        <color rgb="FFC00000"/>
        <rFont val="Calibri"/>
        <family val="2"/>
        <scheme val="minor"/>
      </rPr>
      <t xml:space="preserve"> by November 25th</t>
    </r>
    <r>
      <rPr>
        <sz val="11"/>
        <color rgb="FFC00000"/>
        <rFont val="Calibri"/>
        <family val="2"/>
        <scheme val="minor"/>
      </rPr>
      <t xml:space="preserve"> to be available for </t>
    </r>
    <r>
      <rPr>
        <b/>
        <sz val="11"/>
        <color rgb="FFC00000"/>
        <rFont val="Calibri"/>
        <family val="2"/>
        <scheme val="minor"/>
      </rPr>
      <t>pick up at the Uniform Shop from January 9th 2017.   E: uniformshop@scotspgc.com.au       P: 07 4666 9892</t>
    </r>
    <r>
      <rPr>
        <sz val="11"/>
        <color rgb="FFC00000"/>
        <rFont val="Calibri"/>
        <family val="2"/>
        <scheme val="minor"/>
      </rPr>
      <t xml:space="preserve">                   </t>
    </r>
  </si>
  <si>
    <t>Sticky Tape &amp; Dispenser</t>
  </si>
  <si>
    <t>Year 1 Ruled Botany Book 48 page - A4 SIZE</t>
  </si>
  <si>
    <t>Fruit &amp; Vege Size</t>
  </si>
  <si>
    <t>SCOTS PGC</t>
  </si>
  <si>
    <t>Chairbag (Harlequin Bag - durable 2 pockets)</t>
  </si>
  <si>
    <t>Chairbags are required for all students</t>
  </si>
  <si>
    <t>2 Recorders are required - one is kept at the College &amp; one at home for practice</t>
  </si>
  <si>
    <t>Parent /Carer's Name</t>
  </si>
  <si>
    <t>Triangular HB Lead Pencils (Faber-Castell brand)</t>
  </si>
  <si>
    <t>Sharpener Double Hole Tub - Staedtler</t>
  </si>
  <si>
    <t>Oil Pastels Micador Lge 12 pack</t>
  </si>
  <si>
    <t>Coloured Pencils (Pack 12) Staedtler Norris brand</t>
  </si>
  <si>
    <t>Glue Kids PVA 250ml</t>
  </si>
  <si>
    <t>Chairbags &amp; SCOTS PGC Library bags are required for all students</t>
  </si>
  <si>
    <t>Large pencil case</t>
  </si>
  <si>
    <t>Coloured Pencils (Pack 24) Staedtler Norris brand</t>
  </si>
  <si>
    <t>Pencil Case Clear</t>
  </si>
  <si>
    <t>Glue sticks 40gm</t>
  </si>
  <si>
    <t>ex gst</t>
  </si>
  <si>
    <t>Papermate</t>
  </si>
  <si>
    <t>10 pack assorted</t>
  </si>
  <si>
    <t>inc GST</t>
  </si>
  <si>
    <t>cost ex gst</t>
  </si>
  <si>
    <t>cost in gst</t>
  </si>
  <si>
    <t>Exercise Book 8mm Ruled A4 Red Margin 64 pg</t>
  </si>
  <si>
    <t>Plastic Ruler 15cm - clear</t>
  </si>
  <si>
    <t>10mm Quad Graph Book 48 page - A4 SIZE</t>
  </si>
  <si>
    <t>10mm Quad Graph Book 96 page - A4 SIZE</t>
  </si>
  <si>
    <t>5mm Quad A4 Graph book 128 pg</t>
  </si>
  <si>
    <t>Exercise Book A4 (blue line w/ margin) 128 pg</t>
  </si>
  <si>
    <t>SCOTS PGC Library bags are required for all students</t>
  </si>
  <si>
    <t>Textas (Pack 12) Non Toxic Water Based (NO Sharpies)</t>
  </si>
  <si>
    <t>Clipboard Folder A4 with front cover</t>
  </si>
  <si>
    <t>Crayola Twistable Crayons 12 pack</t>
  </si>
  <si>
    <t>Water Bottle     Cushion     Spare Underwear</t>
  </si>
  <si>
    <t>ADDITIONAL ITEMS (Required)</t>
  </si>
  <si>
    <t>SCOTS PGC Library Bag</t>
  </si>
  <si>
    <t>OPTION 3: ORDER INDIVIDUAL ITEMS (RRP)- Insert Qty required in shaded column</t>
  </si>
  <si>
    <t xml:space="preserve">All books must be covered and all items clearly named, please.  </t>
  </si>
  <si>
    <t>Clear PVC Slip On Book Cover A4 (optional)</t>
  </si>
  <si>
    <r>
      <rPr>
        <b/>
        <sz val="10"/>
        <color rgb="FFC00000"/>
        <rFont val="Calibri"/>
        <family val="2"/>
        <scheme val="minor"/>
      </rPr>
      <t>NOTE</t>
    </r>
    <r>
      <rPr>
        <sz val="10"/>
        <color rgb="FFC00000"/>
        <rFont val="Calibri"/>
        <family val="2"/>
        <scheme val="minor"/>
      </rPr>
      <t>: Option 2 &amp; 3 - Insert Quantity Required in the Shaded Column - Total Amount Payable &amp; Discount Calculates Automatically</t>
    </r>
  </si>
  <si>
    <t>ADDITIONAL ITEMS required</t>
  </si>
  <si>
    <t>OPTION 3: ORDER INDIVIDUAL ITEMS (RRP)- Insert Qty required in the shaded column</t>
  </si>
  <si>
    <t>Note: TI-30XB is the required calculator for Maths</t>
  </si>
  <si>
    <t>Exercise Book A4 8mm ruled 192pg</t>
  </si>
  <si>
    <t>Note: The TI-30XB is the required calculator for Maths</t>
  </si>
  <si>
    <t>Scientific Calculator TI-30XB (Essentials &amp; General Maths)</t>
  </si>
  <si>
    <t>Scientific Calculator TI-30XB  (Essentials &amp; General Maths)</t>
  </si>
  <si>
    <t>Graphing Calculator Colour TI-84 Plus CE - discount included   (Maths Methods &amp; Specialist Maths)</t>
  </si>
  <si>
    <t>Sales Dec 2017</t>
  </si>
  <si>
    <t>Sales 2018</t>
  </si>
  <si>
    <t>SOH</t>
  </si>
  <si>
    <t>BTS ORDER</t>
  </si>
  <si>
    <t>Officemax $</t>
  </si>
  <si>
    <t>cost + 40%</t>
  </si>
  <si>
    <t>RRP - 10%</t>
  </si>
  <si>
    <t>Clear PVC Slip on Book Cover A4</t>
  </si>
  <si>
    <r>
      <t xml:space="preserve">SCOTS PGC Library bag </t>
    </r>
    <r>
      <rPr>
        <i/>
        <sz val="11"/>
        <rFont val="Calibri"/>
        <family val="2"/>
        <scheme val="minor"/>
      </rPr>
      <t>(required for all students)</t>
    </r>
  </si>
  <si>
    <t>winc code</t>
  </si>
  <si>
    <t>Box 72</t>
  </si>
  <si>
    <t>Woolworth special</t>
  </si>
  <si>
    <t>Aldi $1.99</t>
  </si>
  <si>
    <t>Verbatim Urban</t>
  </si>
  <si>
    <t>Ecosilk Bags $3.35 (Qty 20 inc freight)</t>
  </si>
  <si>
    <t>All books must be clearly named, please.  There is no need to name stationery and art supplies as they are used communally. A pencil case is not required in Year 1.</t>
  </si>
  <si>
    <t>SM388580</t>
  </si>
  <si>
    <t>Ruler Wooden 15cm</t>
  </si>
  <si>
    <t>Officeworks</t>
  </si>
  <si>
    <t>Ruler Wooden 30cm</t>
  </si>
  <si>
    <t>Pack of 25 $31.49</t>
  </si>
  <si>
    <t>Box 12</t>
  </si>
  <si>
    <t>Box 25</t>
  </si>
  <si>
    <t>Scrap Books 64 pages (blank pages - not lined)</t>
  </si>
  <si>
    <t>Scrap Book 72 page (blank pages - not lined)</t>
  </si>
  <si>
    <t>Various #</t>
  </si>
  <si>
    <t>Officeworks  8040702</t>
  </si>
  <si>
    <t>MAPED BRAND</t>
  </si>
  <si>
    <t xml:space="preserve">Officeworks    </t>
  </si>
  <si>
    <t>CHECK ON PRICE</t>
  </si>
  <si>
    <t>Scissors 7" (178mm)</t>
  </si>
  <si>
    <t>Large Pencil case</t>
  </si>
  <si>
    <t>Tartan</t>
  </si>
  <si>
    <t>?</t>
  </si>
  <si>
    <t>0.85 + GST Limited stock</t>
  </si>
  <si>
    <t>USB stick (Retractable or Flip Top) 8+GB</t>
  </si>
  <si>
    <t>???</t>
  </si>
  <si>
    <t>HB Pencils (Industrial Technologies)</t>
  </si>
  <si>
    <t>Winc RRP</t>
  </si>
  <si>
    <t>n.a.</t>
  </si>
  <si>
    <t>3 pack</t>
  </si>
  <si>
    <t>CHECK 100 pack (Officemax $48.42</t>
  </si>
  <si>
    <t>UHU</t>
  </si>
  <si>
    <t>Bostik Blu</t>
  </si>
  <si>
    <t>Officeworks RRP</t>
  </si>
  <si>
    <t>Crayola</t>
  </si>
  <si>
    <t>Keji</t>
  </si>
  <si>
    <t>20 page</t>
  </si>
  <si>
    <t>Twin zip - limited colours</t>
  </si>
  <si>
    <t>Tartan twin zip</t>
  </si>
  <si>
    <t>Single zip</t>
  </si>
  <si>
    <t>100 pack 48.42</t>
  </si>
  <si>
    <t>50 pack</t>
  </si>
  <si>
    <t>12 pack</t>
  </si>
  <si>
    <t>0.99 + 0.98</t>
  </si>
  <si>
    <t>Keji inc. 2000 staples</t>
  </si>
  <si>
    <t>J Burrows brand</t>
  </si>
  <si>
    <t>Not reinforced</t>
  </si>
  <si>
    <t>Spirax 20 page</t>
  </si>
  <si>
    <t>Otto</t>
  </si>
  <si>
    <t>120 pg</t>
  </si>
  <si>
    <t>(Binder) or $3.94 spiral bound</t>
  </si>
  <si>
    <t xml:space="preserve">black </t>
  </si>
  <si>
    <t>$5.29 - colour</t>
  </si>
  <si>
    <t>Spiral bound</t>
  </si>
  <si>
    <t>$6.00 - Otto x clearance</t>
  </si>
  <si>
    <t>160pg</t>
  </si>
  <si>
    <t>Sold 2019</t>
  </si>
  <si>
    <t>Sold 2018</t>
  </si>
  <si>
    <t>Order</t>
  </si>
  <si>
    <t>or OPTION 3: ORDER INDIVIDUAL ITEMS (RRP)- Insert Qty required in shaded column</t>
  </si>
  <si>
    <t>Option 3: Insert Quantity Required in the Shaded Column - Total Amount Payable Calculates Automatically</t>
  </si>
  <si>
    <t>Notebook A5 Hard Cover 200 pg (Maths)</t>
  </si>
  <si>
    <t>Exercise Book w/ manuscript - Music 48 page - A4</t>
  </si>
  <si>
    <t>Winc BTS $</t>
  </si>
  <si>
    <t>Officemax Handy Zip Pouch A3 Clear</t>
  </si>
  <si>
    <t>KEJI Box 5</t>
  </si>
  <si>
    <t>check quality</t>
  </si>
  <si>
    <t>4 pack</t>
  </si>
  <si>
    <t>6 pack $0.95</t>
  </si>
  <si>
    <t>Box 100</t>
  </si>
  <si>
    <t>30 pack</t>
  </si>
  <si>
    <t>Clear Safety Glasses</t>
  </si>
  <si>
    <t>OFFICEWORK</t>
  </si>
  <si>
    <t>MEGA THING</t>
  </si>
  <si>
    <t>OFFICEWORKS</t>
  </si>
  <si>
    <t>Notebook A5 Hard Cover 200 pg (English)</t>
  </si>
  <si>
    <t>CHBDRZIPBE</t>
  </si>
  <si>
    <t>ST512001</t>
  </si>
  <si>
    <t>ST3119</t>
  </si>
  <si>
    <t>Fine point black pen - Art (Non-Permanent)</t>
  </si>
  <si>
    <t>PA40702</t>
  </si>
  <si>
    <t>Musical Recorder with Protective Cover</t>
  </si>
  <si>
    <t>MEGA Thing</t>
  </si>
  <si>
    <t>N/A</t>
  </si>
  <si>
    <t>AP140785</t>
  </si>
  <si>
    <t>Handy Zip Pouch A3 clear (purchased from College)</t>
  </si>
  <si>
    <t>Highlighter pens (different colours)</t>
  </si>
  <si>
    <t>Scissors 210mm (Adult size - Large)</t>
  </si>
  <si>
    <t>USB Stick 8+ GB (PE - Hand to Teacher)</t>
  </si>
  <si>
    <t>USB Stick 8+GB (PE - Hand to Teacher)</t>
  </si>
  <si>
    <t xml:space="preserve">OPTION 2: PACK 2 (Pack 1 + Additional Items - Insert Qty) - Receive 10% discount </t>
  </si>
  <si>
    <t>Tissues 200 pk</t>
  </si>
  <si>
    <t>STATIONERY LIST 2021 :  PREP</t>
  </si>
  <si>
    <t>STATIONERY LIST 2021 : YEAR 1</t>
  </si>
  <si>
    <t>STATIONERY LIST 2021 : YEAR 2</t>
  </si>
  <si>
    <t>STATIONERY LIST 2021 : YEAR 3</t>
  </si>
  <si>
    <t>STATIONERY LIST 2021 : YEAR 4</t>
  </si>
  <si>
    <t>STATIONERY LIST 2021 : YEAR 5</t>
  </si>
  <si>
    <t>STATIONERY LIST 2021 : YEAR 6</t>
  </si>
  <si>
    <t>STATIONERY LIST 2021 : YEAR 7</t>
  </si>
  <si>
    <t>STATIONERY LIST 2021 : YEAR 8</t>
  </si>
  <si>
    <t>STATIONERY LIST 2021 : YEAR 9</t>
  </si>
  <si>
    <t>STATIONERY LIST 2021 : YEAR 10</t>
  </si>
  <si>
    <t>STATIONERY LIST 2021 : YEAR 11</t>
  </si>
  <si>
    <t>STATIONERY LIST 2021 : YEAR 12</t>
  </si>
  <si>
    <t>EFT</t>
  </si>
  <si>
    <t xml:space="preserve">Payment by </t>
  </si>
  <si>
    <t xml:space="preserve">Invoice  </t>
  </si>
  <si>
    <t>All books must be clearly named, please.  There is no need to name pencils as they are used communally. A pencil case is not required for Prep.</t>
  </si>
  <si>
    <t>SOH 09.09.20</t>
  </si>
  <si>
    <t>Sales 2020</t>
  </si>
  <si>
    <t>Sales 2019 Term 4</t>
  </si>
  <si>
    <t>2019-20 Total Sold</t>
  </si>
  <si>
    <t>Sales - SOH</t>
  </si>
  <si>
    <t>ORDER 2021</t>
  </si>
  <si>
    <r>
      <t xml:space="preserve">Year 1 Ruled Exercise Book 48 page - MUST BE </t>
    </r>
    <r>
      <rPr>
        <b/>
        <sz val="11"/>
        <color theme="9" tint="-0.499984740745262"/>
        <rFont val="Calibri"/>
        <family val="2"/>
        <scheme val="minor"/>
      </rPr>
      <t>A4</t>
    </r>
  </si>
  <si>
    <t>Mega Thing</t>
  </si>
  <si>
    <r>
      <t xml:space="preserve">Glue Stick </t>
    </r>
    <r>
      <rPr>
        <b/>
        <sz val="11"/>
        <color theme="9" tint="-0.499984740745262"/>
        <rFont val="Calibri"/>
        <family val="2"/>
        <scheme val="minor"/>
      </rPr>
      <t>BOSTIK BLU</t>
    </r>
    <r>
      <rPr>
        <sz val="11"/>
        <color theme="9" tint="-0.499984740745262"/>
        <rFont val="Calibri"/>
        <family val="2"/>
        <scheme val="minor"/>
      </rPr>
      <t xml:space="preserve"> 35gm</t>
    </r>
  </si>
  <si>
    <t>WINC $ inc GST</t>
  </si>
  <si>
    <t>MEGA THING $ inc GST</t>
  </si>
  <si>
    <t>OFFICEWORKS $ INC gst</t>
  </si>
  <si>
    <t>Faber Castell $9.27 + gst</t>
  </si>
  <si>
    <t>Faber $0.95 + gst</t>
  </si>
  <si>
    <t>Officemax $2.81</t>
  </si>
  <si>
    <t>Faber Hexagonal $3.26</t>
  </si>
  <si>
    <t>Sharpie Fluro 4 pack</t>
  </si>
  <si>
    <t>2.54 (not BTS)</t>
  </si>
  <si>
    <t>n/a</t>
  </si>
  <si>
    <t>Buddee $11.00</t>
  </si>
  <si>
    <t>0.78 (30 pack)</t>
  </si>
  <si>
    <t>Vinyl</t>
  </si>
  <si>
    <t>1.33 (12 pack)</t>
  </si>
  <si>
    <t>2.38 (12 pack)</t>
  </si>
  <si>
    <t>2.42 (12 pack)</t>
  </si>
  <si>
    <t>2.05 (10 pack)</t>
  </si>
  <si>
    <t>Eraser Staedtler Rasoplast Combi</t>
  </si>
  <si>
    <t>Eraser</t>
  </si>
  <si>
    <t>Marbig $2.64 or Olympic $4.11</t>
  </si>
  <si>
    <t>Playbook - A3 Scrapbook Ruled/Blank 64 page</t>
  </si>
  <si>
    <t>Spiral 5 Subject Notebook A4 250 page</t>
  </si>
  <si>
    <t>Padlock for School Locker (Lockwood 4 Combination 40mm Brass Padlock)</t>
  </si>
  <si>
    <t>Padlock for School Locker (Lockwood 40mm Brass - not combination lock)</t>
  </si>
  <si>
    <t>A4 Zipper Binder</t>
  </si>
  <si>
    <t>Colourhide</t>
  </si>
  <si>
    <t>Hercules Medium Ziplock Bag 15 pack</t>
  </si>
  <si>
    <t>Student workbooks will be issued by the College LRC on the first day of school and charged to your account.</t>
  </si>
  <si>
    <r>
      <rPr>
        <b/>
        <sz val="11"/>
        <color rgb="FFC00000"/>
        <rFont val="Calibri"/>
        <family val="2"/>
        <scheme val="minor"/>
      </rPr>
      <t xml:space="preserve">PAYMENT </t>
    </r>
    <r>
      <rPr>
        <sz val="11"/>
        <color rgb="FFC00000"/>
        <rFont val="Calibri"/>
        <family val="2"/>
        <scheme val="minor"/>
      </rPr>
      <t xml:space="preserve">is required </t>
    </r>
    <r>
      <rPr>
        <b/>
        <sz val="11"/>
        <color rgb="FFC00000"/>
        <rFont val="Calibri"/>
        <family val="2"/>
        <scheme val="minor"/>
      </rPr>
      <t>with your ORDER</t>
    </r>
    <r>
      <rPr>
        <sz val="11"/>
        <color rgb="FFC00000"/>
        <rFont val="Calibri"/>
        <family val="2"/>
        <scheme val="minor"/>
      </rPr>
      <t xml:space="preserve">. Please indicate your preferred payment method above.  Orders for </t>
    </r>
    <r>
      <rPr>
        <b/>
        <sz val="11"/>
        <color rgb="FFC00000"/>
        <rFont val="Calibri"/>
        <family val="2"/>
        <scheme val="minor"/>
      </rPr>
      <t>BTS 2021</t>
    </r>
    <r>
      <rPr>
        <sz val="11"/>
        <color rgb="FFC00000"/>
        <rFont val="Calibri"/>
        <family val="2"/>
        <scheme val="minor"/>
      </rPr>
      <t xml:space="preserve"> must be submitted</t>
    </r>
    <r>
      <rPr>
        <b/>
        <sz val="11"/>
        <color rgb="FFC00000"/>
        <rFont val="Calibri"/>
        <family val="2"/>
        <scheme val="minor"/>
      </rPr>
      <t xml:space="preserve"> by November 27th, 2020</t>
    </r>
    <r>
      <rPr>
        <sz val="11"/>
        <color rgb="FFC00000"/>
        <rFont val="Calibri"/>
        <family val="2"/>
        <scheme val="minor"/>
      </rPr>
      <t xml:space="preserve"> to be available for </t>
    </r>
    <r>
      <rPr>
        <b/>
        <sz val="11"/>
        <color rgb="FFC00000"/>
        <rFont val="Calibri"/>
        <family val="2"/>
        <scheme val="minor"/>
      </rPr>
      <t xml:space="preserve">pick up at the Uniform Shop from January 13th, 2021. Late orders </t>
    </r>
    <r>
      <rPr>
        <sz val="11"/>
        <color rgb="FFC00000"/>
        <rFont val="Calibri"/>
        <family val="2"/>
        <scheme val="minor"/>
      </rPr>
      <t>will be accepted, however some items may not be available</t>
    </r>
    <r>
      <rPr>
        <b/>
        <sz val="11"/>
        <color rgb="FFC00000"/>
        <rFont val="Calibri"/>
        <family val="2"/>
        <scheme val="minor"/>
      </rPr>
      <t>.  E: uniformshop@scotspgc.com.au  P: 07 4666 9892</t>
    </r>
    <r>
      <rPr>
        <sz val="11"/>
        <color rgb="FFC00000"/>
        <rFont val="Calibri"/>
        <family val="2"/>
        <scheme val="minor"/>
      </rPr>
      <t xml:space="preserve">                   </t>
    </r>
  </si>
  <si>
    <r>
      <t xml:space="preserve">TI-nspire CX </t>
    </r>
    <r>
      <rPr>
        <b/>
        <sz val="11"/>
        <rFont val="Calibri"/>
        <family val="2"/>
        <scheme val="minor"/>
      </rPr>
      <t>NON CAS</t>
    </r>
    <r>
      <rPr>
        <sz val="11"/>
        <rFont val="Calibri"/>
        <family val="2"/>
        <scheme val="minor"/>
      </rPr>
      <t xml:space="preserve"> Graphics Calculator (Maths Methods &amp; Specialist Maths) (Pack Discount does not apply)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</si>
</sst>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000\ 000\ 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sz val="11"/>
      <name val="Wingdings"/>
      <charset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394C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4D1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2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57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 wrapText="1"/>
    </xf>
    <xf numFmtId="0" fontId="2" fillId="0" borderId="0" xfId="0" applyFont="1" applyFill="1"/>
    <xf numFmtId="44" fontId="0" fillId="0" borderId="0" xfId="1" applyFont="1" applyFill="1" applyAlignment="1">
      <alignment horizontal="center"/>
    </xf>
    <xf numFmtId="0" fontId="0" fillId="0" borderId="0" xfId="0" applyAlignment="1">
      <alignment horizontal="left" wrapText="1"/>
    </xf>
    <xf numFmtId="44" fontId="0" fillId="0" borderId="0" xfId="1" applyFont="1" applyFill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2" fillId="0" borderId="5" xfId="0" applyFont="1" applyBorder="1" applyAlignment="1"/>
    <xf numFmtId="0" fontId="4" fillId="0" borderId="0" xfId="0" applyFont="1" applyAlignment="1">
      <alignment wrapText="1"/>
    </xf>
    <xf numFmtId="44" fontId="0" fillId="0" borderId="0" xfId="0" applyNumberFormat="1" applyFill="1"/>
    <xf numFmtId="44" fontId="0" fillId="0" borderId="0" xfId="0" applyNumberFormat="1" applyFill="1" applyBorder="1"/>
    <xf numFmtId="0" fontId="0" fillId="0" borderId="0" xfId="0" applyFill="1" applyAlignment="1">
      <alignment horizontal="center"/>
    </xf>
    <xf numFmtId="44" fontId="2" fillId="0" borderId="9" xfId="1" applyFont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2" xfId="0" applyFill="1" applyBorder="1"/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0" fillId="0" borderId="12" xfId="1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44" fontId="2" fillId="0" borderId="3" xfId="1" applyFont="1" applyBorder="1" applyAlignment="1">
      <alignment horizontal="center" wrapText="1"/>
    </xf>
    <xf numFmtId="44" fontId="0" fillId="0" borderId="16" xfId="1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4" fontId="2" fillId="2" borderId="18" xfId="1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44" fontId="2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3" xfId="0" applyFont="1" applyBorder="1" applyAlignment="1">
      <alignment wrapText="1"/>
    </xf>
    <xf numFmtId="44" fontId="2" fillId="0" borderId="3" xfId="0" applyNumberFormat="1" applyFont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4" xfId="0" applyFont="1" applyFill="1" applyBorder="1" applyAlignment="1"/>
    <xf numFmtId="44" fontId="0" fillId="0" borderId="12" xfId="1" applyFont="1" applyFill="1" applyBorder="1"/>
    <xf numFmtId="1" fontId="0" fillId="0" borderId="12" xfId="0" applyNumberForma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44" fontId="1" fillId="0" borderId="3" xfId="1" applyFont="1" applyFill="1" applyBorder="1" applyAlignment="1">
      <alignment horizontal="center"/>
    </xf>
    <xf numFmtId="44" fontId="2" fillId="2" borderId="15" xfId="1" applyFont="1" applyFill="1" applyBorder="1" applyAlignment="1">
      <alignment horizontal="center"/>
    </xf>
    <xf numFmtId="44" fontId="2" fillId="0" borderId="13" xfId="1" applyFont="1" applyFill="1" applyBorder="1"/>
    <xf numFmtId="44" fontId="2" fillId="0" borderId="6" xfId="1" applyFont="1" applyFill="1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2" borderId="1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44" fontId="0" fillId="0" borderId="0" xfId="1" applyFont="1" applyBorder="1" applyAlignment="1">
      <alignment horizontal="center"/>
    </xf>
    <xf numFmtId="44" fontId="0" fillId="0" borderId="0" xfId="1" applyFont="1" applyBorder="1"/>
    <xf numFmtId="44" fontId="0" fillId="0" borderId="1" xfId="1" applyFont="1" applyFill="1" applyBorder="1"/>
    <xf numFmtId="44" fontId="2" fillId="2" borderId="18" xfId="0" applyNumberFormat="1" applyFont="1" applyFill="1" applyBorder="1" applyAlignment="1"/>
    <xf numFmtId="44" fontId="2" fillId="2" borderId="21" xfId="1" applyFont="1" applyFill="1" applyBorder="1" applyAlignment="1">
      <alignment horizontal="center"/>
    </xf>
    <xf numFmtId="44" fontId="2" fillId="0" borderId="20" xfId="1" applyFont="1" applyFill="1" applyBorder="1"/>
    <xf numFmtId="44" fontId="2" fillId="0" borderId="19" xfId="1" applyFont="1" applyBorder="1" applyAlignment="1">
      <alignment horizontal="center" wrapText="1"/>
    </xf>
    <xf numFmtId="44" fontId="2" fillId="0" borderId="0" xfId="1" applyFont="1" applyBorder="1"/>
    <xf numFmtId="44" fontId="2" fillId="2" borderId="25" xfId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44" fontId="2" fillId="0" borderId="11" xfId="1" applyFont="1" applyBorder="1" applyAlignment="1">
      <alignment horizontal="center" wrapText="1"/>
    </xf>
    <xf numFmtId="44" fontId="3" fillId="0" borderId="3" xfId="0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44" fontId="3" fillId="0" borderId="3" xfId="1" applyFont="1" applyFill="1" applyBorder="1" applyAlignment="1">
      <alignment horizontal="center"/>
    </xf>
    <xf numFmtId="0" fontId="3" fillId="0" borderId="0" xfId="0" applyFont="1" applyFill="1"/>
    <xf numFmtId="0" fontId="9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0" xfId="1" applyFont="1" applyFill="1" applyBorder="1"/>
    <xf numFmtId="0" fontId="2" fillId="3" borderId="13" xfId="0" applyFont="1" applyFill="1" applyBorder="1" applyAlignment="1"/>
    <xf numFmtId="0" fontId="2" fillId="2" borderId="22" xfId="0" applyFont="1" applyFill="1" applyBorder="1" applyAlignment="1">
      <alignment horizontal="center"/>
    </xf>
    <xf numFmtId="44" fontId="0" fillId="0" borderId="27" xfId="1" applyFont="1" applyBorder="1" applyAlignment="1">
      <alignment horizontal="center"/>
    </xf>
    <xf numFmtId="0" fontId="2" fillId="2" borderId="17" xfId="0" applyFont="1" applyFill="1" applyBorder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wrapText="1"/>
    </xf>
    <xf numFmtId="44" fontId="3" fillId="0" borderId="0" xfId="1" applyFont="1" applyFill="1" applyAlignment="1">
      <alignment horizontal="center"/>
    </xf>
    <xf numFmtId="0" fontId="0" fillId="0" borderId="0" xfId="0" applyFill="1" applyAlignment="1">
      <alignment wrapText="1"/>
    </xf>
    <xf numFmtId="0" fontId="13" fillId="0" borderId="0" xfId="0" applyFont="1"/>
    <xf numFmtId="0" fontId="13" fillId="0" borderId="0" xfId="0" applyFont="1" applyFill="1"/>
    <xf numFmtId="0" fontId="0" fillId="4" borderId="0" xfId="0" applyFill="1" applyAlignment="1" applyProtection="1">
      <alignment wrapText="1"/>
      <protection locked="0"/>
    </xf>
    <xf numFmtId="0" fontId="12" fillId="0" borderId="0" xfId="0" applyFont="1"/>
    <xf numFmtId="0" fontId="11" fillId="4" borderId="0" xfId="3" applyFill="1" applyAlignment="1" applyProtection="1">
      <alignment wrapText="1"/>
      <protection locked="0"/>
    </xf>
    <xf numFmtId="0" fontId="15" fillId="0" borderId="0" xfId="0" applyFont="1"/>
    <xf numFmtId="0" fontId="9" fillId="0" borderId="0" xfId="0" applyFont="1" applyFill="1" applyAlignment="1">
      <alignment horizontal="left"/>
    </xf>
    <xf numFmtId="0" fontId="15" fillId="0" borderId="0" xfId="0" applyFont="1" applyFill="1"/>
    <xf numFmtId="0" fontId="3" fillId="0" borderId="3" xfId="0" applyFont="1" applyBorder="1" applyAlignment="1">
      <alignment horizontal="left" wrapText="1"/>
    </xf>
    <xf numFmtId="44" fontId="3" fillId="0" borderId="0" xfId="0" applyNumberFormat="1" applyFont="1" applyFill="1"/>
    <xf numFmtId="0" fontId="3" fillId="0" borderId="3" xfId="0" applyFont="1" applyFill="1" applyBorder="1" applyAlignment="1" applyProtection="1">
      <alignment wrapText="1"/>
    </xf>
    <xf numFmtId="4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39" fontId="2" fillId="5" borderId="0" xfId="1" applyNumberFormat="1" applyFont="1" applyFill="1" applyAlignment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44" fontId="9" fillId="0" borderId="0" xfId="1" applyFont="1" applyFill="1"/>
    <xf numFmtId="0" fontId="9" fillId="0" borderId="0" xfId="0" applyFont="1" applyFill="1" applyAlignment="1">
      <alignment horizontal="center"/>
    </xf>
    <xf numFmtId="1" fontId="3" fillId="6" borderId="3" xfId="0" applyNumberFormat="1" applyFont="1" applyFill="1" applyBorder="1" applyProtection="1">
      <protection locked="0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44" fontId="0" fillId="0" borderId="30" xfId="1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44" fontId="2" fillId="2" borderId="31" xfId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Protection="1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15" fillId="0" borderId="0" xfId="0" applyFont="1" applyProtection="1"/>
    <xf numFmtId="0" fontId="13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44" fontId="0" fillId="0" borderId="0" xfId="1" applyFont="1" applyAlignment="1" applyProtection="1">
      <alignment horizontal="center"/>
    </xf>
    <xf numFmtId="44" fontId="0" fillId="0" borderId="0" xfId="1" applyFont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1" fontId="3" fillId="6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1" fontId="3" fillId="6" borderId="3" xfId="1" applyNumberFormat="1" applyFont="1" applyFill="1" applyBorder="1" applyProtection="1">
      <protection locked="0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3" fillId="0" borderId="12" xfId="0" applyFont="1" applyFill="1" applyBorder="1"/>
    <xf numFmtId="44" fontId="3" fillId="0" borderId="1" xfId="1" applyFont="1" applyFill="1" applyBorder="1" applyAlignment="1">
      <alignment horizontal="center"/>
    </xf>
    <xf numFmtId="0" fontId="9" fillId="0" borderId="0" xfId="0" applyFont="1"/>
    <xf numFmtId="44" fontId="9" fillId="0" borderId="3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3" fillId="0" borderId="1" xfId="0" applyNumberFormat="1" applyFont="1" applyFill="1" applyBorder="1" applyAlignment="1">
      <alignment horizontal="center"/>
    </xf>
    <xf numFmtId="44" fontId="9" fillId="0" borderId="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4" fontId="3" fillId="0" borderId="5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9" fillId="2" borderId="14" xfId="0" applyFont="1" applyFill="1" applyBorder="1" applyAlignment="1">
      <alignment wrapText="1"/>
    </xf>
    <xf numFmtId="0" fontId="9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4" fontId="9" fillId="2" borderId="18" xfId="1" applyFont="1" applyFill="1" applyBorder="1" applyAlignment="1">
      <alignment horizontal="center"/>
    </xf>
    <xf numFmtId="44" fontId="3" fillId="0" borderId="0" xfId="1" applyFont="1" applyBorder="1"/>
    <xf numFmtId="0" fontId="3" fillId="0" borderId="12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9" fillId="0" borderId="0" xfId="1" applyFont="1" applyBorder="1"/>
    <xf numFmtId="0" fontId="9" fillId="0" borderId="12" xfId="0" applyFont="1" applyBorder="1" applyAlignment="1">
      <alignment horizontal="center"/>
    </xf>
    <xf numFmtId="44" fontId="9" fillId="0" borderId="1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/>
    <xf numFmtId="44" fontId="9" fillId="0" borderId="0" xfId="1" applyFont="1"/>
    <xf numFmtId="0" fontId="21" fillId="0" borderId="0" xfId="0" applyFont="1" applyFill="1" applyBorder="1"/>
    <xf numFmtId="0" fontId="9" fillId="0" borderId="0" xfId="0" applyFont="1" applyFill="1" applyBorder="1"/>
    <xf numFmtId="44" fontId="3" fillId="0" borderId="0" xfId="1" applyFont="1" applyFill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Protection="1"/>
    <xf numFmtId="0" fontId="3" fillId="0" borderId="3" xfId="0" applyFont="1" applyFill="1" applyBorder="1" applyAlignment="1">
      <alignment wrapText="1"/>
    </xf>
    <xf numFmtId="0" fontId="2" fillId="2" borderId="17" xfId="0" applyFont="1" applyFill="1" applyBorder="1" applyAlignment="1">
      <alignment horizontal="left"/>
    </xf>
    <xf numFmtId="0" fontId="2" fillId="0" borderId="7" xfId="0" applyFont="1" applyBorder="1" applyAlignment="1"/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3" fillId="0" borderId="10" xfId="0" applyFont="1" applyBorder="1" applyAlignment="1">
      <alignment horizontal="left"/>
    </xf>
    <xf numFmtId="44" fontId="2" fillId="0" borderId="1" xfId="0" applyNumberFormat="1" applyFont="1" applyBorder="1" applyAlignment="1">
      <alignment horizontal="center"/>
    </xf>
    <xf numFmtId="44" fontId="1" fillId="0" borderId="1" xfId="1" applyFont="1" applyFill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left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protection hidden="1"/>
    </xf>
    <xf numFmtId="44" fontId="24" fillId="7" borderId="0" xfId="1" applyFont="1" applyFill="1" applyAlignment="1" applyProtection="1">
      <alignment horizontal="center" wrapText="1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44" fontId="2" fillId="0" borderId="0" xfId="1" applyFont="1" applyFill="1" applyAlignment="1" applyProtection="1">
      <alignment horizontal="center" wrapText="1"/>
      <protection hidden="1"/>
    </xf>
    <xf numFmtId="0" fontId="24" fillId="0" borderId="0" xfId="0" applyFont="1" applyFill="1" applyAlignment="1" applyProtection="1">
      <alignment horizontal="center" wrapText="1"/>
      <protection hidden="1"/>
    </xf>
    <xf numFmtId="1" fontId="2" fillId="0" borderId="0" xfId="0" applyNumberFormat="1" applyFont="1" applyFill="1" applyAlignment="1" applyProtection="1">
      <alignment horizontal="center" wrapText="1"/>
      <protection hidden="1"/>
    </xf>
    <xf numFmtId="1" fontId="9" fillId="0" borderId="0" xfId="0" applyNumberFormat="1" applyFont="1" applyFill="1" applyAlignment="1" applyProtection="1">
      <alignment horizontal="center" wrapText="1"/>
      <protection hidden="1"/>
    </xf>
    <xf numFmtId="0" fontId="23" fillId="0" borderId="0" xfId="0" applyFont="1" applyFill="1" applyAlignment="1" applyProtection="1">
      <alignment wrapText="1"/>
      <protection hidden="1"/>
    </xf>
    <xf numFmtId="0" fontId="25" fillId="7" borderId="0" xfId="0" applyFont="1" applyFill="1" applyProtection="1">
      <protection hidden="1"/>
    </xf>
    <xf numFmtId="44" fontId="26" fillId="7" borderId="0" xfId="1" applyFont="1" applyFill="1" applyAlignment="1" applyProtection="1">
      <alignment horizontal="center"/>
      <protection hidden="1"/>
    </xf>
    <xf numFmtId="2" fontId="25" fillId="7" borderId="0" xfId="0" applyNumberFormat="1" applyFont="1" applyFill="1" applyProtection="1">
      <protection hidden="1"/>
    </xf>
    <xf numFmtId="44" fontId="25" fillId="7" borderId="0" xfId="1" applyFont="1" applyFill="1" applyAlignment="1" applyProtection="1">
      <alignment horizontal="center"/>
      <protection hidden="1"/>
    </xf>
    <xf numFmtId="0" fontId="25" fillId="7" borderId="0" xfId="0" applyFont="1" applyFill="1" applyAlignment="1" applyProtection="1">
      <alignment horizontal="center"/>
      <protection hidden="1"/>
    </xf>
    <xf numFmtId="1" fontId="25" fillId="7" borderId="0" xfId="0" applyNumberFormat="1" applyFont="1" applyFill="1" applyProtection="1">
      <protection hidden="1"/>
    </xf>
    <xf numFmtId="1" fontId="2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Alignment="1" applyProtection="1">
      <alignment horizontal="center"/>
      <protection hidden="1"/>
    </xf>
    <xf numFmtId="0" fontId="25" fillId="7" borderId="0" xfId="0" applyFont="1" applyFill="1" applyAlignment="1" applyProtection="1">
      <protection hidden="1"/>
    </xf>
    <xf numFmtId="44" fontId="25" fillId="7" borderId="0" xfId="0" applyNumberFormat="1" applyFont="1" applyFill="1" applyProtection="1">
      <protection hidden="1"/>
    </xf>
    <xf numFmtId="0" fontId="0" fillId="7" borderId="0" xfId="0" applyFont="1" applyFill="1" applyProtection="1">
      <protection hidden="1"/>
    </xf>
    <xf numFmtId="0" fontId="0" fillId="7" borderId="0" xfId="0" applyFill="1" applyAlignment="1" applyProtection="1">
      <protection hidden="1"/>
    </xf>
    <xf numFmtId="44" fontId="3" fillId="7" borderId="0" xfId="1" applyFont="1" applyFill="1" applyAlignment="1" applyProtection="1">
      <alignment horizontal="center"/>
      <protection hidden="1"/>
    </xf>
    <xf numFmtId="2" fontId="0" fillId="7" borderId="0" xfId="0" applyNumberFormat="1" applyFont="1" applyFill="1" applyProtection="1">
      <protection hidden="1"/>
    </xf>
    <xf numFmtId="44" fontId="0" fillId="7" borderId="0" xfId="1" applyFont="1" applyFill="1" applyAlignment="1" applyProtection="1">
      <alignment horizontal="center"/>
      <protection hidden="1"/>
    </xf>
    <xf numFmtId="0" fontId="0" fillId="7" borderId="0" xfId="0" applyFont="1" applyFill="1" applyAlignment="1" applyProtection="1">
      <alignment horizontal="center"/>
      <protection hidden="1"/>
    </xf>
    <xf numFmtId="44" fontId="0" fillId="7" borderId="0" xfId="0" applyNumberFormat="1" applyFont="1" applyFill="1" applyProtection="1">
      <protection hidden="1"/>
    </xf>
    <xf numFmtId="1" fontId="23" fillId="7" borderId="0" xfId="0" applyNumberFormat="1" applyFont="1" applyFill="1" applyProtection="1">
      <protection hidden="1"/>
    </xf>
    <xf numFmtId="1" fontId="0" fillId="7" borderId="0" xfId="0" applyNumberFormat="1" applyFont="1" applyFill="1" applyAlignment="1" applyProtection="1">
      <alignment horizontal="center"/>
      <protection hidden="1"/>
    </xf>
    <xf numFmtId="1" fontId="3" fillId="7" borderId="0" xfId="0" applyNumberFormat="1" applyFont="1" applyFill="1" applyAlignment="1" applyProtection="1">
      <alignment horizontal="center"/>
      <protection hidden="1"/>
    </xf>
    <xf numFmtId="0" fontId="23" fillId="7" borderId="0" xfId="0" applyFont="1" applyFill="1" applyAlignment="1" applyProtection="1">
      <alignment horizontal="center"/>
      <protection hidden="1"/>
    </xf>
    <xf numFmtId="0" fontId="23" fillId="10" borderId="0" xfId="0" applyFont="1" applyFill="1" applyProtection="1">
      <protection hidden="1"/>
    </xf>
    <xf numFmtId="0" fontId="23" fillId="10" borderId="0" xfId="0" applyFont="1" applyFill="1" applyAlignment="1" applyProtection="1">
      <protection hidden="1"/>
    </xf>
    <xf numFmtId="2" fontId="23" fillId="10" borderId="0" xfId="0" applyNumberFormat="1" applyFont="1" applyFill="1" applyProtection="1">
      <protection hidden="1"/>
    </xf>
    <xf numFmtId="44" fontId="23" fillId="10" borderId="0" xfId="1" applyFont="1" applyFill="1" applyAlignment="1" applyProtection="1">
      <alignment horizontal="center"/>
      <protection hidden="1"/>
    </xf>
    <xf numFmtId="0" fontId="23" fillId="10" borderId="0" xfId="0" applyFont="1" applyFill="1" applyAlignment="1" applyProtection="1">
      <alignment horizontal="center"/>
      <protection hidden="1"/>
    </xf>
    <xf numFmtId="1" fontId="23" fillId="10" borderId="0" xfId="0" applyNumberFormat="1" applyFont="1" applyFill="1" applyProtection="1">
      <protection hidden="1"/>
    </xf>
    <xf numFmtId="0" fontId="0" fillId="0" borderId="0" xfId="0" applyFont="1" applyFill="1" applyAlignment="1" applyProtection="1">
      <protection hidden="1"/>
    </xf>
    <xf numFmtId="44" fontId="23" fillId="0" borderId="0" xfId="1" applyFont="1" applyFill="1" applyAlignment="1" applyProtection="1">
      <alignment horizontal="center"/>
      <protection hidden="1"/>
    </xf>
    <xf numFmtId="2" fontId="0" fillId="0" borderId="0" xfId="0" applyNumberFormat="1" applyFont="1" applyFill="1" applyProtection="1">
      <protection hidden="1"/>
    </xf>
    <xf numFmtId="44" fontId="0" fillId="0" borderId="0" xfId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44" fontId="0" fillId="0" borderId="0" xfId="0" applyNumberFormat="1" applyFont="1" applyFill="1" applyProtection="1">
      <protection hidden="1"/>
    </xf>
    <xf numFmtId="1" fontId="23" fillId="0" borderId="0" xfId="0" applyNumberFormat="1" applyFont="1" applyFill="1" applyProtection="1">
      <protection hidden="1"/>
    </xf>
    <xf numFmtId="1" fontId="0" fillId="0" borderId="0" xfId="0" applyNumberFormat="1" applyFont="1" applyFill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2" fontId="25" fillId="7" borderId="0" xfId="0" applyNumberFormat="1" applyFont="1" applyFill="1" applyAlignment="1" applyProtection="1">
      <alignment horizontal="center"/>
      <protection hidden="1"/>
    </xf>
    <xf numFmtId="0" fontId="0" fillId="7" borderId="0" xfId="0" applyFont="1" applyFill="1" applyAlignment="1" applyProtection="1">
      <protection hidden="1"/>
    </xf>
    <xf numFmtId="44" fontId="23" fillId="7" borderId="0" xfId="1" applyFont="1" applyFill="1" applyAlignment="1" applyProtection="1">
      <alignment horizontal="center"/>
      <protection hidden="1"/>
    </xf>
    <xf numFmtId="1" fontId="3" fillId="7" borderId="0" xfId="0" applyNumberFormat="1" applyFont="1" applyFill="1" applyProtection="1">
      <protection hidden="1"/>
    </xf>
    <xf numFmtId="2" fontId="23" fillId="7" borderId="0" xfId="0" applyNumberFormat="1" applyFont="1" applyFill="1" applyAlignment="1" applyProtection="1">
      <alignment horizontal="center"/>
      <protection hidden="1"/>
    </xf>
    <xf numFmtId="0" fontId="3" fillId="7" borderId="0" xfId="0" applyFont="1" applyFill="1" applyProtection="1">
      <protection hidden="1"/>
    </xf>
    <xf numFmtId="44" fontId="3" fillId="7" borderId="0" xfId="1" applyFont="1" applyFill="1" applyAlignment="1" applyProtection="1">
      <alignment horizontal="left"/>
      <protection hidden="1"/>
    </xf>
    <xf numFmtId="0" fontId="3" fillId="7" borderId="0" xfId="0" applyFont="1" applyFill="1" applyAlignment="1" applyProtection="1">
      <alignment horizontal="center"/>
      <protection hidden="1"/>
    </xf>
    <xf numFmtId="2" fontId="3" fillId="7" borderId="0" xfId="0" applyNumberFormat="1" applyFont="1" applyFill="1" applyProtection="1">
      <protection hidden="1"/>
    </xf>
    <xf numFmtId="44" fontId="3" fillId="7" borderId="0" xfId="0" applyNumberFormat="1" applyFont="1" applyFill="1" applyProtection="1">
      <protection hidden="1"/>
    </xf>
    <xf numFmtId="2" fontId="0" fillId="10" borderId="0" xfId="0" applyNumberFormat="1" applyFont="1" applyFill="1" applyProtection="1">
      <protection hidden="1"/>
    </xf>
    <xf numFmtId="44" fontId="0" fillId="10" borderId="0" xfId="0" applyNumberFormat="1" applyFont="1" applyFill="1" applyProtection="1">
      <protection hidden="1"/>
    </xf>
    <xf numFmtId="1" fontId="0" fillId="10" borderId="0" xfId="0" applyNumberFormat="1" applyFont="1" applyFill="1" applyAlignment="1" applyProtection="1">
      <alignment horizontal="center"/>
      <protection hidden="1"/>
    </xf>
    <xf numFmtId="1" fontId="3" fillId="10" borderId="0" xfId="0" applyNumberFormat="1" applyFont="1" applyFill="1" applyAlignment="1" applyProtection="1">
      <alignment horizontal="center"/>
      <protection hidden="1"/>
    </xf>
    <xf numFmtId="0" fontId="23" fillId="7" borderId="0" xfId="0" applyFont="1" applyFill="1" applyProtection="1">
      <protection hidden="1"/>
    </xf>
    <xf numFmtId="0" fontId="23" fillId="7" borderId="0" xfId="0" applyFont="1" applyFill="1" applyAlignment="1" applyProtection="1">
      <protection hidden="1"/>
    </xf>
    <xf numFmtId="0" fontId="3" fillId="7" borderId="0" xfId="0" applyFont="1" applyFill="1" applyAlignment="1" applyProtection="1">
      <protection hidden="1"/>
    </xf>
    <xf numFmtId="0" fontId="3" fillId="8" borderId="0" xfId="0" applyFont="1" applyFill="1" applyProtection="1">
      <protection hidden="1"/>
    </xf>
    <xf numFmtId="44" fontId="3" fillId="8" borderId="0" xfId="1" applyFont="1" applyFill="1" applyAlignment="1" applyProtection="1">
      <alignment horizontal="center"/>
      <protection hidden="1"/>
    </xf>
    <xf numFmtId="2" fontId="3" fillId="8" borderId="0" xfId="0" applyNumberFormat="1" applyFont="1" applyFill="1" applyProtection="1">
      <protection hidden="1"/>
    </xf>
    <xf numFmtId="0" fontId="3" fillId="8" borderId="0" xfId="0" applyFont="1" applyFill="1" applyAlignment="1" applyProtection="1">
      <alignment horizontal="center"/>
      <protection hidden="1"/>
    </xf>
    <xf numFmtId="1" fontId="3" fillId="8" borderId="0" xfId="0" applyNumberFormat="1" applyFont="1" applyFill="1" applyAlignment="1" applyProtection="1">
      <alignment horizontal="center"/>
      <protection hidden="1"/>
    </xf>
    <xf numFmtId="0" fontId="23" fillId="8" borderId="0" xfId="0" applyFont="1" applyFill="1" applyAlignment="1" applyProtection="1">
      <alignment horizontal="center"/>
      <protection hidden="1"/>
    </xf>
    <xf numFmtId="0" fontId="3" fillId="7" borderId="0" xfId="0" applyFont="1" applyFill="1" applyAlignment="1" applyProtection="1">
      <alignment wrapText="1"/>
      <protection hidden="1"/>
    </xf>
    <xf numFmtId="0" fontId="24" fillId="11" borderId="0" xfId="0" applyFont="1" applyFill="1" applyProtection="1">
      <protection hidden="1"/>
    </xf>
    <xf numFmtId="0" fontId="24" fillId="11" borderId="0" xfId="0" applyFont="1" applyFill="1" applyAlignment="1" applyProtection="1">
      <protection hidden="1"/>
    </xf>
    <xf numFmtId="44" fontId="24" fillId="11" borderId="0" xfId="1" applyFont="1" applyFill="1" applyAlignment="1" applyProtection="1">
      <alignment horizontal="center"/>
      <protection hidden="1"/>
    </xf>
    <xf numFmtId="2" fontId="24" fillId="11" borderId="0" xfId="0" applyNumberFormat="1" applyFont="1" applyFill="1" applyProtection="1">
      <protection hidden="1"/>
    </xf>
    <xf numFmtId="0" fontId="24" fillId="11" borderId="0" xfId="0" applyFont="1" applyFill="1" applyAlignment="1" applyProtection="1">
      <alignment horizontal="center"/>
      <protection hidden="1"/>
    </xf>
    <xf numFmtId="44" fontId="24" fillId="11" borderId="0" xfId="0" applyNumberFormat="1" applyFont="1" applyFill="1" applyProtection="1">
      <protection hidden="1"/>
    </xf>
    <xf numFmtId="1" fontId="24" fillId="11" borderId="0" xfId="0" applyNumberFormat="1" applyFont="1" applyFill="1" applyProtection="1">
      <protection hidden="1"/>
    </xf>
    <xf numFmtId="1" fontId="24" fillId="11" borderId="0" xfId="0" applyNumberFormat="1" applyFont="1" applyFill="1" applyAlignment="1" applyProtection="1">
      <alignment horizontal="center"/>
      <protection hidden="1"/>
    </xf>
    <xf numFmtId="2" fontId="24" fillId="11" borderId="0" xfId="0" applyNumberFormat="1" applyFont="1" applyFill="1" applyAlignment="1" applyProtection="1">
      <alignment horizontal="center"/>
      <protection hidden="1"/>
    </xf>
    <xf numFmtId="0" fontId="3" fillId="9" borderId="0" xfId="0" applyFont="1" applyFill="1" applyProtection="1">
      <protection hidden="1"/>
    </xf>
    <xf numFmtId="0" fontId="3" fillId="9" borderId="0" xfId="0" applyFont="1" applyFill="1" applyAlignment="1" applyProtection="1">
      <protection hidden="1"/>
    </xf>
    <xf numFmtId="44" fontId="3" fillId="9" borderId="0" xfId="1" applyFont="1" applyFill="1" applyAlignment="1" applyProtection="1">
      <alignment horizontal="center"/>
      <protection hidden="1"/>
    </xf>
    <xf numFmtId="2" fontId="3" fillId="9" borderId="0" xfId="0" applyNumberFormat="1" applyFont="1" applyFill="1" applyProtection="1">
      <protection hidden="1"/>
    </xf>
    <xf numFmtId="0" fontId="3" fillId="9" borderId="0" xfId="0" applyFont="1" applyFill="1" applyAlignment="1" applyProtection="1">
      <alignment horizontal="center"/>
      <protection hidden="1"/>
    </xf>
    <xf numFmtId="2" fontId="0" fillId="9" borderId="0" xfId="0" applyNumberFormat="1" applyFont="1" applyFill="1" applyProtection="1">
      <protection hidden="1"/>
    </xf>
    <xf numFmtId="44" fontId="0" fillId="9" borderId="0" xfId="0" applyNumberFormat="1" applyFont="1" applyFill="1" applyProtection="1">
      <protection hidden="1"/>
    </xf>
    <xf numFmtId="1" fontId="0" fillId="9" borderId="0" xfId="0" applyNumberFormat="1" applyFont="1" applyFill="1" applyAlignment="1" applyProtection="1">
      <alignment horizontal="center"/>
      <protection hidden="1"/>
    </xf>
    <xf numFmtId="1" fontId="3" fillId="9" borderId="0" xfId="0" applyNumberFormat="1" applyFont="1" applyFill="1" applyAlignment="1" applyProtection="1">
      <alignment horizontal="center"/>
      <protection hidden="1"/>
    </xf>
    <xf numFmtId="0" fontId="23" fillId="9" borderId="0" xfId="0" applyFont="1" applyFill="1" applyAlignment="1" applyProtection="1">
      <alignment horizontal="center"/>
      <protection hidden="1"/>
    </xf>
    <xf numFmtId="44" fontId="23" fillId="7" borderId="0" xfId="1" applyFont="1" applyFill="1" applyProtection="1">
      <protection hidden="1"/>
    </xf>
    <xf numFmtId="44" fontId="0" fillId="0" borderId="0" xfId="1" applyFont="1" applyFill="1" applyProtection="1">
      <protection hidden="1"/>
    </xf>
    <xf numFmtId="2" fontId="0" fillId="8" borderId="0" xfId="0" applyNumberFormat="1" applyFont="1" applyFill="1" applyProtection="1">
      <protection hidden="1"/>
    </xf>
    <xf numFmtId="44" fontId="0" fillId="8" borderId="0" xfId="0" applyNumberFormat="1" applyFont="1" applyFill="1" applyProtection="1">
      <protection hidden="1"/>
    </xf>
    <xf numFmtId="1" fontId="0" fillId="8" borderId="0" xfId="0" applyNumberFormat="1" applyFont="1" applyFill="1" applyAlignment="1" applyProtection="1">
      <alignment horizontal="center"/>
      <protection hidden="1"/>
    </xf>
    <xf numFmtId="0" fontId="0" fillId="9" borderId="0" xfId="0" applyFont="1" applyFill="1" applyProtection="1">
      <protection hidden="1"/>
    </xf>
    <xf numFmtId="44" fontId="23" fillId="9" borderId="0" xfId="1" applyFont="1" applyFill="1" applyProtection="1">
      <protection hidden="1"/>
    </xf>
    <xf numFmtId="0" fontId="0" fillId="9" borderId="0" xfId="0" applyFont="1" applyFill="1" applyAlignment="1" applyProtection="1">
      <protection hidden="1"/>
    </xf>
    <xf numFmtId="44" fontId="0" fillId="9" borderId="0" xfId="1" applyFont="1" applyFill="1" applyProtection="1">
      <protection hidden="1"/>
    </xf>
    <xf numFmtId="0" fontId="0" fillId="9" borderId="0" xfId="0" applyFont="1" applyFill="1" applyAlignment="1" applyProtection="1">
      <alignment horizontal="center"/>
      <protection hidden="1"/>
    </xf>
    <xf numFmtId="44" fontId="3" fillId="8" borderId="0" xfId="1" applyFont="1" applyFill="1" applyAlignment="1" applyProtection="1">
      <alignment horizontal="left"/>
      <protection hidden="1"/>
    </xf>
    <xf numFmtId="44" fontId="3" fillId="8" borderId="0" xfId="0" applyNumberFormat="1" applyFont="1" applyFill="1" applyProtection="1"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 applyAlignment="1" applyProtection="1">
      <protection hidden="1"/>
    </xf>
    <xf numFmtId="2" fontId="23" fillId="0" borderId="0" xfId="0" applyNumberFormat="1" applyFont="1" applyFill="1" applyProtection="1">
      <protection hidden="1"/>
    </xf>
    <xf numFmtId="44" fontId="23" fillId="8" borderId="0" xfId="0" applyNumberFormat="1" applyFont="1" applyFill="1" applyProtection="1">
      <protection hidden="1"/>
    </xf>
    <xf numFmtId="44" fontId="0" fillId="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4" fillId="12" borderId="0" xfId="0" applyFont="1" applyFill="1" applyAlignment="1" applyProtection="1">
      <alignment horizontal="center" wrapText="1"/>
      <protection hidden="1"/>
    </xf>
    <xf numFmtId="0" fontId="23" fillId="12" borderId="0" xfId="0" applyFont="1" applyFill="1" applyAlignment="1" applyProtection="1">
      <alignment horizontal="center"/>
      <protection hidden="1"/>
    </xf>
    <xf numFmtId="0" fontId="24" fillId="12" borderId="0" xfId="0" applyFont="1" applyFill="1" applyAlignment="1" applyProtection="1">
      <alignment horizontal="center"/>
      <protection hidden="1"/>
    </xf>
    <xf numFmtId="0" fontId="9" fillId="12" borderId="0" xfId="0" applyFont="1" applyFill="1" applyAlignment="1" applyProtection="1">
      <alignment horizontal="center" wrapText="1"/>
      <protection hidden="1"/>
    </xf>
    <xf numFmtId="0" fontId="3" fillId="12" borderId="0" xfId="0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 wrapText="1"/>
      <protection hidden="1"/>
    </xf>
    <xf numFmtId="0" fontId="30" fillId="7" borderId="0" xfId="0" applyFont="1" applyFill="1" applyProtection="1">
      <protection hidden="1"/>
    </xf>
    <xf numFmtId="0" fontId="30" fillId="0" borderId="0" xfId="0" applyFont="1" applyFill="1" applyProtection="1">
      <protection hidden="1"/>
    </xf>
    <xf numFmtId="0" fontId="30" fillId="10" borderId="0" xfId="0" applyFont="1" applyFill="1" applyProtection="1">
      <protection hidden="1"/>
    </xf>
    <xf numFmtId="0" fontId="30" fillId="8" borderId="0" xfId="0" applyFont="1" applyFill="1" applyProtection="1">
      <protection hidden="1"/>
    </xf>
    <xf numFmtId="0" fontId="29" fillId="11" borderId="0" xfId="0" applyFont="1" applyFill="1" applyProtection="1">
      <protection hidden="1"/>
    </xf>
    <xf numFmtId="0" fontId="30" fillId="7" borderId="0" xfId="0" applyFont="1" applyFill="1" applyAlignment="1" applyProtection="1">
      <alignment horizontal="right"/>
      <protection hidden="1"/>
    </xf>
    <xf numFmtId="0" fontId="30" fillId="9" borderId="0" xfId="0" applyFont="1" applyFill="1" applyProtection="1">
      <protection hidden="1"/>
    </xf>
    <xf numFmtId="0" fontId="30" fillId="7" borderId="0" xfId="1" applyNumberFormat="1" applyFont="1" applyFill="1" applyAlignment="1" applyProtection="1">
      <alignment horizontal="right" wrapText="1"/>
      <protection hidden="1"/>
    </xf>
    <xf numFmtId="44" fontId="30" fillId="8" borderId="0" xfId="1" applyFont="1" applyFill="1" applyAlignment="1" applyProtection="1">
      <alignment horizontal="center"/>
      <protection hidden="1"/>
    </xf>
    <xf numFmtId="0" fontId="31" fillId="14" borderId="0" xfId="0" applyFont="1" applyFill="1" applyProtection="1">
      <protection hidden="1"/>
    </xf>
    <xf numFmtId="0" fontId="31" fillId="14" borderId="0" xfId="0" applyFont="1" applyFill="1" applyAlignment="1" applyProtection="1">
      <protection hidden="1"/>
    </xf>
    <xf numFmtId="44" fontId="31" fillId="14" borderId="0" xfId="1" applyFont="1" applyFill="1" applyAlignment="1" applyProtection="1">
      <alignment horizontal="center"/>
      <protection hidden="1"/>
    </xf>
    <xf numFmtId="2" fontId="31" fillId="14" borderId="0" xfId="0" applyNumberFormat="1" applyFont="1" applyFill="1" applyProtection="1">
      <protection hidden="1"/>
    </xf>
    <xf numFmtId="0" fontId="31" fillId="14" borderId="0" xfId="0" applyFont="1" applyFill="1" applyAlignment="1" applyProtection="1">
      <alignment horizontal="center"/>
      <protection hidden="1"/>
    </xf>
    <xf numFmtId="1" fontId="31" fillId="14" borderId="0" xfId="0" applyNumberFormat="1" applyFont="1" applyFill="1" applyAlignment="1" applyProtection="1">
      <alignment horizontal="center"/>
      <protection hidden="1"/>
    </xf>
    <xf numFmtId="44" fontId="31" fillId="14" borderId="0" xfId="0" applyNumberFormat="1" applyFont="1" applyFill="1" applyProtection="1">
      <protection hidden="1"/>
    </xf>
    <xf numFmtId="1" fontId="31" fillId="14" borderId="0" xfId="0" applyNumberFormat="1" applyFont="1" applyFill="1" applyProtection="1">
      <protection hidden="1"/>
    </xf>
    <xf numFmtId="0" fontId="23" fillId="13" borderId="0" xfId="0" applyFont="1" applyFill="1" applyAlignment="1" applyProtection="1">
      <alignment horizontal="center"/>
      <protection hidden="1"/>
    </xf>
    <xf numFmtId="0" fontId="3" fillId="13" borderId="0" xfId="0" applyFont="1" applyFill="1" applyAlignment="1" applyProtection="1">
      <alignment horizontal="center"/>
      <protection hidden="1"/>
    </xf>
    <xf numFmtId="0" fontId="25" fillId="13" borderId="0" xfId="0" applyFont="1" applyFill="1" applyAlignment="1" applyProtection="1">
      <alignment horizontal="center"/>
      <protection hidden="1"/>
    </xf>
    <xf numFmtId="0" fontId="0" fillId="13" borderId="0" xfId="0" applyFont="1" applyFill="1" applyAlignment="1" applyProtection="1">
      <alignment horizontal="center" wrapText="1"/>
      <protection hidden="1"/>
    </xf>
    <xf numFmtId="0" fontId="0" fillId="13" borderId="0" xfId="0" applyFont="1" applyFill="1" applyAlignment="1" applyProtection="1">
      <alignment horizontal="center"/>
      <protection hidden="1"/>
    </xf>
    <xf numFmtId="0" fontId="32" fillId="13" borderId="0" xfId="0" applyFont="1" applyFill="1" applyAlignment="1" applyProtection="1">
      <alignment horizontal="center" wrapText="1"/>
      <protection hidden="1"/>
    </xf>
    <xf numFmtId="2" fontId="3" fillId="13" borderId="0" xfId="0" applyNumberFormat="1" applyFont="1" applyFill="1" applyAlignment="1" applyProtection="1">
      <alignment horizontal="center"/>
      <protection hidden="1"/>
    </xf>
    <xf numFmtId="0" fontId="33" fillId="13" borderId="0" xfId="0" applyFont="1" applyFill="1" applyAlignment="1" applyProtection="1">
      <alignment horizontal="center"/>
      <protection hidden="1"/>
    </xf>
    <xf numFmtId="0" fontId="9" fillId="14" borderId="0" xfId="0" applyFont="1" applyFill="1" applyAlignment="1" applyProtection="1">
      <alignment horizontal="center" wrapText="1"/>
      <protection hidden="1"/>
    </xf>
    <xf numFmtId="1" fontId="3" fillId="14" borderId="0" xfId="0" applyNumberFormat="1" applyFont="1" applyFill="1" applyAlignment="1" applyProtection="1">
      <alignment horizontal="center"/>
      <protection hidden="1"/>
    </xf>
    <xf numFmtId="0" fontId="23" fillId="14" borderId="0" xfId="0" applyFont="1" applyFill="1" applyAlignment="1" applyProtection="1">
      <alignment horizontal="center"/>
      <protection hidden="1"/>
    </xf>
    <xf numFmtId="2" fontId="9" fillId="13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protection hidden="1"/>
    </xf>
    <xf numFmtId="2" fontId="3" fillId="0" borderId="0" xfId="0" applyNumberFormat="1" applyFont="1" applyFill="1" applyProtection="1">
      <protection hidden="1"/>
    </xf>
    <xf numFmtId="44" fontId="3" fillId="0" borderId="0" xfId="1" applyFont="1" applyFill="1" applyAlignment="1" applyProtection="1">
      <alignment horizontal="center"/>
      <protection hidden="1"/>
    </xf>
    <xf numFmtId="0" fontId="3" fillId="14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5" fillId="13" borderId="0" xfId="0" applyFont="1" applyFill="1" applyAlignment="1" applyProtection="1">
      <alignment horizontal="center"/>
      <protection hidden="1"/>
    </xf>
    <xf numFmtId="2" fontId="34" fillId="13" borderId="0" xfId="0" applyNumberFormat="1" applyFont="1" applyFill="1" applyAlignment="1" applyProtection="1">
      <alignment horizontal="center"/>
      <protection hidden="1"/>
    </xf>
    <xf numFmtId="2" fontId="31" fillId="14" borderId="0" xfId="0" applyNumberFormat="1" applyFont="1" applyFill="1" applyAlignment="1" applyProtection="1">
      <alignment horizontal="center"/>
      <protection hidden="1"/>
    </xf>
    <xf numFmtId="0" fontId="32" fillId="14" borderId="0" xfId="0" applyFont="1" applyFill="1" applyProtection="1">
      <protection hidden="1"/>
    </xf>
    <xf numFmtId="0" fontId="31" fillId="14" borderId="0" xfId="0" applyFont="1" applyFill="1" applyAlignment="1" applyProtection="1">
      <alignment wrapText="1"/>
      <protection hidden="1"/>
    </xf>
    <xf numFmtId="2" fontId="3" fillId="14" borderId="0" xfId="0" applyNumberFormat="1" applyFont="1" applyFill="1" applyAlignment="1" applyProtection="1">
      <alignment horizontal="center"/>
      <protection hidden="1"/>
    </xf>
    <xf numFmtId="0" fontId="31" fillId="9" borderId="0" xfId="0" applyFont="1" applyFill="1" applyProtection="1">
      <protection hidden="1"/>
    </xf>
    <xf numFmtId="0" fontId="31" fillId="9" borderId="0" xfId="0" applyFont="1" applyFill="1" applyAlignment="1" applyProtection="1">
      <protection hidden="1"/>
    </xf>
    <xf numFmtId="44" fontId="31" fillId="9" borderId="0" xfId="1" applyFont="1" applyFill="1" applyAlignment="1" applyProtection="1">
      <alignment horizontal="center"/>
      <protection hidden="1"/>
    </xf>
    <xf numFmtId="0" fontId="31" fillId="9" borderId="0" xfId="0" applyFont="1" applyFill="1" applyAlignment="1" applyProtection="1">
      <alignment horizontal="center"/>
      <protection hidden="1"/>
    </xf>
    <xf numFmtId="2" fontId="3" fillId="9" borderId="0" xfId="0" applyNumberFormat="1" applyFont="1" applyFill="1" applyAlignment="1" applyProtection="1">
      <alignment horizontal="center"/>
      <protection hidden="1"/>
    </xf>
    <xf numFmtId="2" fontId="31" fillId="9" borderId="0" xfId="0" applyNumberFormat="1" applyFont="1" applyFill="1" applyProtection="1">
      <protection hidden="1"/>
    </xf>
    <xf numFmtId="1" fontId="31" fillId="9" borderId="0" xfId="0" applyNumberFormat="1" applyFont="1" applyFill="1" applyAlignment="1" applyProtection="1">
      <alignment horizontal="center"/>
      <protection hidden="1"/>
    </xf>
    <xf numFmtId="44" fontId="31" fillId="9" borderId="0" xfId="0" applyNumberFormat="1" applyFont="1" applyFill="1" applyProtection="1">
      <protection hidden="1"/>
    </xf>
    <xf numFmtId="1" fontId="31" fillId="9" borderId="0" xfId="0" applyNumberFormat="1" applyFont="1" applyFill="1" applyProtection="1">
      <protection hidden="1"/>
    </xf>
    <xf numFmtId="2" fontId="33" fillId="9" borderId="0" xfId="0" applyNumberFormat="1" applyFont="1" applyFill="1" applyAlignment="1" applyProtection="1">
      <alignment horizontal="center"/>
      <protection hidden="1"/>
    </xf>
    <xf numFmtId="44" fontId="31" fillId="9" borderId="0" xfId="1" applyFont="1" applyFill="1" applyAlignment="1" applyProtection="1">
      <alignment horizontal="left"/>
      <protection hidden="1"/>
    </xf>
    <xf numFmtId="0" fontId="31" fillId="9" borderId="0" xfId="0" applyFont="1" applyFill="1" applyAlignment="1" applyProtection="1">
      <alignment wrapText="1"/>
      <protection hidden="1"/>
    </xf>
    <xf numFmtId="2" fontId="31" fillId="9" borderId="0" xfId="0" applyNumberFormat="1" applyFont="1" applyFill="1" applyAlignment="1" applyProtection="1">
      <alignment horizontal="center"/>
      <protection hidden="1"/>
    </xf>
    <xf numFmtId="0" fontId="3" fillId="9" borderId="0" xfId="0" applyFont="1" applyFill="1" applyAlignment="1" applyProtection="1">
      <alignment horizontal="center" wrapText="1"/>
      <protection hidden="1"/>
    </xf>
    <xf numFmtId="0" fontId="25" fillId="0" borderId="0" xfId="0" applyFont="1" applyFill="1" applyProtection="1">
      <protection hidden="1"/>
    </xf>
    <xf numFmtId="44" fontId="26" fillId="0" borderId="0" xfId="1" applyFont="1" applyFill="1" applyAlignment="1" applyProtection="1">
      <alignment horizontal="center"/>
      <protection hidden="1"/>
    </xf>
    <xf numFmtId="0" fontId="25" fillId="0" borderId="0" xfId="0" applyFont="1" applyFill="1" applyAlignment="1" applyProtection="1">
      <alignment horizontal="center"/>
      <protection hidden="1"/>
    </xf>
    <xf numFmtId="0" fontId="25" fillId="0" borderId="0" xfId="0" applyFont="1" applyFill="1" applyAlignment="1" applyProtection="1">
      <protection hidden="1"/>
    </xf>
    <xf numFmtId="2" fontId="25" fillId="0" borderId="0" xfId="0" applyNumberFormat="1" applyFont="1" applyFill="1" applyProtection="1">
      <protection hidden="1"/>
    </xf>
    <xf numFmtId="44" fontId="25" fillId="0" borderId="0" xfId="1" applyFont="1" applyFill="1" applyAlignment="1" applyProtection="1">
      <alignment horizontal="center"/>
      <protection hidden="1"/>
    </xf>
    <xf numFmtId="44" fontId="25" fillId="0" borderId="0" xfId="0" applyNumberFormat="1" applyFont="1" applyFill="1" applyProtection="1">
      <protection hidden="1"/>
    </xf>
    <xf numFmtId="1" fontId="25" fillId="0" borderId="0" xfId="0" applyNumberFormat="1" applyFont="1" applyFill="1" applyProtection="1">
      <protection hidden="1"/>
    </xf>
    <xf numFmtId="1" fontId="25" fillId="0" borderId="0" xfId="0" applyNumberFormat="1" applyFont="1" applyFill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center"/>
      <protection hidden="1"/>
    </xf>
    <xf numFmtId="2" fontId="25" fillId="0" borderId="0" xfId="0" applyNumberFormat="1" applyFont="1" applyFill="1" applyAlignment="1" applyProtection="1">
      <alignment horizontal="center"/>
      <protection hidden="1"/>
    </xf>
    <xf numFmtId="0" fontId="31" fillId="0" borderId="0" xfId="0" applyFont="1" applyFill="1" applyProtection="1">
      <protection hidden="1"/>
    </xf>
    <xf numFmtId="44" fontId="31" fillId="0" borderId="0" xfId="1" applyFont="1" applyFill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31" fillId="0" borderId="0" xfId="0" applyFont="1" applyFill="1" applyAlignment="1" applyProtection="1">
      <protection hidden="1"/>
    </xf>
    <xf numFmtId="2" fontId="31" fillId="0" borderId="0" xfId="0" applyNumberFormat="1" applyFont="1" applyFill="1" applyProtection="1">
      <protection hidden="1"/>
    </xf>
    <xf numFmtId="1" fontId="31" fillId="0" borderId="0" xfId="0" applyNumberFormat="1" applyFont="1" applyFill="1" applyAlignment="1" applyProtection="1">
      <alignment horizontal="center"/>
      <protection hidden="1"/>
    </xf>
    <xf numFmtId="44" fontId="31" fillId="0" borderId="0" xfId="0" applyNumberFormat="1" applyFont="1" applyFill="1" applyProtection="1">
      <protection hidden="1"/>
    </xf>
    <xf numFmtId="1" fontId="31" fillId="0" borderId="0" xfId="0" applyNumberFormat="1" applyFont="1" applyFill="1" applyProtection="1">
      <protection hidden="1"/>
    </xf>
    <xf numFmtId="2" fontId="31" fillId="0" borderId="0" xfId="0" applyNumberFormat="1" applyFont="1" applyFill="1" applyAlignment="1" applyProtection="1">
      <alignment horizontal="center"/>
      <protection hidden="1"/>
    </xf>
    <xf numFmtId="0" fontId="31" fillId="9" borderId="0" xfId="1" applyNumberFormat="1" applyFont="1" applyFill="1" applyAlignment="1" applyProtection="1">
      <alignment horizontal="right"/>
      <protection hidden="1"/>
    </xf>
    <xf numFmtId="44" fontId="25" fillId="0" borderId="0" xfId="1" applyFont="1" applyFill="1" applyAlignment="1" applyProtection="1">
      <alignment horizontal="left"/>
      <protection hidden="1"/>
    </xf>
    <xf numFmtId="44" fontId="26" fillId="0" borderId="0" xfId="0" applyNumberFormat="1" applyFont="1" applyFill="1" applyProtection="1">
      <protection hidden="1"/>
    </xf>
    <xf numFmtId="2" fontId="26" fillId="0" borderId="0" xfId="0" applyNumberFormat="1" applyFont="1" applyFill="1" applyAlignment="1" applyProtection="1">
      <alignment horizontal="center"/>
      <protection hidden="1"/>
    </xf>
    <xf numFmtId="0" fontId="31" fillId="9" borderId="0" xfId="0" applyFont="1" applyFill="1" applyAlignment="1" applyProtection="1">
      <alignment vertical="top" wrapText="1"/>
      <protection hidden="1"/>
    </xf>
    <xf numFmtId="0" fontId="30" fillId="0" borderId="0" xfId="1" applyNumberFormat="1" applyFont="1" applyFill="1" applyAlignment="1" applyProtection="1">
      <alignment horizontal="right"/>
      <protection hidden="1"/>
    </xf>
    <xf numFmtId="44" fontId="3" fillId="0" borderId="0" xfId="1" applyFont="1" applyFill="1" applyAlignment="1" applyProtection="1">
      <alignment horizontal="left"/>
      <protection hidden="1"/>
    </xf>
    <xf numFmtId="0" fontId="33" fillId="0" borderId="0" xfId="0" applyFont="1" applyFill="1" applyAlignment="1" applyProtection="1">
      <alignment horizontal="center"/>
      <protection hidden="1"/>
    </xf>
    <xf numFmtId="44" fontId="3" fillId="0" borderId="0" xfId="0" applyNumberFormat="1" applyFont="1" applyFill="1" applyProtection="1">
      <protection hidden="1"/>
    </xf>
    <xf numFmtId="1" fontId="3" fillId="0" borderId="0" xfId="0" applyNumberFormat="1" applyFont="1" applyFill="1" applyProtection="1">
      <protection hidden="1"/>
    </xf>
    <xf numFmtId="2" fontId="33" fillId="0" borderId="0" xfId="1" applyNumberFormat="1" applyFont="1" applyFill="1" applyAlignment="1" applyProtection="1">
      <alignment horizontal="center"/>
      <protection hidden="1"/>
    </xf>
    <xf numFmtId="0" fontId="24" fillId="0" borderId="0" xfId="0" applyFont="1" applyFill="1" applyProtection="1">
      <protection hidden="1"/>
    </xf>
    <xf numFmtId="0" fontId="29" fillId="0" borderId="0" xfId="0" applyFont="1" applyFill="1" applyProtection="1">
      <protection hidden="1"/>
    </xf>
    <xf numFmtId="44" fontId="24" fillId="0" borderId="0" xfId="1" applyFont="1" applyFill="1" applyAlignment="1" applyProtection="1">
      <alignment horizontal="left"/>
      <protection hidden="1"/>
    </xf>
    <xf numFmtId="44" fontId="28" fillId="0" borderId="0" xfId="0" applyNumberFormat="1" applyFont="1" applyFill="1" applyProtection="1">
      <protection hidden="1"/>
    </xf>
    <xf numFmtId="0" fontId="24" fillId="0" borderId="0" xfId="0" applyFont="1" applyFill="1" applyAlignment="1" applyProtection="1">
      <alignment horizontal="center"/>
      <protection hidden="1"/>
    </xf>
    <xf numFmtId="44" fontId="24" fillId="0" borderId="0" xfId="0" applyNumberFormat="1" applyFont="1" applyFill="1" applyProtection="1">
      <protection hidden="1"/>
    </xf>
    <xf numFmtId="1" fontId="24" fillId="0" borderId="0" xfId="0" applyNumberFormat="1" applyFont="1" applyFill="1" applyProtection="1">
      <protection hidden="1"/>
    </xf>
    <xf numFmtId="1" fontId="24" fillId="0" borderId="0" xfId="0" applyNumberFormat="1" applyFont="1" applyFill="1" applyAlignment="1" applyProtection="1">
      <alignment horizontal="center"/>
      <protection hidden="1"/>
    </xf>
    <xf numFmtId="2" fontId="24" fillId="0" borderId="0" xfId="0" applyNumberFormat="1" applyFont="1" applyFill="1" applyAlignment="1" applyProtection="1">
      <alignment horizontal="center"/>
      <protection hidden="1"/>
    </xf>
    <xf numFmtId="0" fontId="32" fillId="9" borderId="0" xfId="0" applyFont="1" applyFill="1" applyProtection="1">
      <protection hidden="1"/>
    </xf>
    <xf numFmtId="0" fontId="32" fillId="9" borderId="0" xfId="0" applyFont="1" applyFill="1" applyAlignment="1" applyProtection="1">
      <protection hidden="1"/>
    </xf>
    <xf numFmtId="44" fontId="32" fillId="9" borderId="0" xfId="1" applyFont="1" applyFill="1" applyAlignment="1" applyProtection="1">
      <alignment horizontal="center"/>
      <protection hidden="1"/>
    </xf>
    <xf numFmtId="0" fontId="9" fillId="9" borderId="0" xfId="0" applyFont="1" applyFill="1" applyAlignment="1" applyProtection="1">
      <alignment horizontal="center"/>
      <protection hidden="1"/>
    </xf>
    <xf numFmtId="0" fontId="32" fillId="9" borderId="0" xfId="0" applyFont="1" applyFill="1" applyAlignment="1" applyProtection="1">
      <alignment horizontal="center"/>
      <protection hidden="1"/>
    </xf>
    <xf numFmtId="2" fontId="32" fillId="9" borderId="0" xfId="0" applyNumberFormat="1" applyFont="1" applyFill="1" applyProtection="1">
      <protection hidden="1"/>
    </xf>
    <xf numFmtId="44" fontId="32" fillId="9" borderId="0" xfId="0" applyNumberFormat="1" applyFont="1" applyFill="1" applyProtection="1">
      <protection hidden="1"/>
    </xf>
    <xf numFmtId="1" fontId="32" fillId="9" borderId="0" xfId="0" applyNumberFormat="1" applyFont="1" applyFill="1" applyProtection="1">
      <protection hidden="1"/>
    </xf>
    <xf numFmtId="1" fontId="32" fillId="9" borderId="0" xfId="0" applyNumberFormat="1" applyFont="1" applyFill="1" applyAlignment="1" applyProtection="1">
      <alignment horizontal="center"/>
      <protection hidden="1"/>
    </xf>
    <xf numFmtId="0" fontId="31" fillId="8" borderId="0" xfId="0" applyFont="1" applyFill="1" applyProtection="1">
      <protection hidden="1"/>
    </xf>
    <xf numFmtId="0" fontId="31" fillId="8" borderId="0" xfId="0" applyFont="1" applyFill="1" applyAlignment="1" applyProtection="1">
      <protection hidden="1"/>
    </xf>
    <xf numFmtId="44" fontId="31" fillId="8" borderId="0" xfId="1" applyFont="1" applyFill="1" applyAlignment="1" applyProtection="1">
      <alignment horizontal="center"/>
      <protection hidden="1"/>
    </xf>
    <xf numFmtId="0" fontId="31" fillId="8" borderId="0" xfId="0" applyFont="1" applyFill="1" applyAlignment="1" applyProtection="1">
      <alignment horizontal="center" wrapText="1"/>
      <protection hidden="1"/>
    </xf>
    <xf numFmtId="0" fontId="31" fillId="8" borderId="0" xfId="0" applyFont="1" applyFill="1" applyAlignment="1" applyProtection="1">
      <alignment horizontal="center"/>
      <protection hidden="1"/>
    </xf>
    <xf numFmtId="2" fontId="31" fillId="8" borderId="0" xfId="0" applyNumberFormat="1" applyFont="1" applyFill="1" applyProtection="1">
      <protection hidden="1"/>
    </xf>
    <xf numFmtId="1" fontId="31" fillId="8" borderId="0" xfId="0" applyNumberFormat="1" applyFont="1" applyFill="1" applyAlignment="1" applyProtection="1">
      <alignment horizontal="center"/>
      <protection hidden="1"/>
    </xf>
    <xf numFmtId="44" fontId="31" fillId="8" borderId="0" xfId="0" applyNumberFormat="1" applyFont="1" applyFill="1" applyProtection="1">
      <protection hidden="1"/>
    </xf>
    <xf numFmtId="1" fontId="31" fillId="8" borderId="0" xfId="0" applyNumberFormat="1" applyFont="1" applyFill="1" applyProtection="1">
      <protection hidden="1"/>
    </xf>
    <xf numFmtId="0" fontId="31" fillId="8" borderId="0" xfId="0" applyFont="1" applyFill="1" applyAlignment="1" applyProtection="1">
      <alignment wrapText="1"/>
      <protection hidden="1"/>
    </xf>
    <xf numFmtId="2" fontId="31" fillId="8" borderId="0" xfId="0" applyNumberFormat="1" applyFont="1" applyFill="1" applyAlignment="1" applyProtection="1">
      <alignment horizontal="center"/>
      <protection hidden="1"/>
    </xf>
    <xf numFmtId="0" fontId="24" fillId="8" borderId="0" xfId="0" applyFont="1" applyFill="1" applyProtection="1">
      <protection hidden="1"/>
    </xf>
    <xf numFmtId="0" fontId="29" fillId="8" borderId="0" xfId="0" applyFont="1" applyFill="1" applyProtection="1">
      <protection hidden="1"/>
    </xf>
    <xf numFmtId="0" fontId="24" fillId="8" borderId="0" xfId="0" applyFont="1" applyFill="1" applyAlignment="1" applyProtection="1">
      <protection hidden="1"/>
    </xf>
    <xf numFmtId="44" fontId="24" fillId="8" borderId="0" xfId="1" applyFont="1" applyFill="1" applyAlignment="1" applyProtection="1">
      <alignment horizontal="center"/>
      <protection hidden="1"/>
    </xf>
    <xf numFmtId="2" fontId="24" fillId="8" borderId="0" xfId="0" applyNumberFormat="1" applyFont="1" applyFill="1" applyAlignment="1" applyProtection="1">
      <alignment horizontal="center"/>
      <protection hidden="1"/>
    </xf>
    <xf numFmtId="0" fontId="9" fillId="8" borderId="0" xfId="0" applyFont="1" applyFill="1" applyAlignment="1" applyProtection="1">
      <alignment horizontal="center"/>
      <protection hidden="1"/>
    </xf>
    <xf numFmtId="0" fontId="24" fillId="8" borderId="0" xfId="0" applyFont="1" applyFill="1" applyAlignment="1" applyProtection="1">
      <alignment horizontal="center"/>
      <protection hidden="1"/>
    </xf>
    <xf numFmtId="2" fontId="24" fillId="8" borderId="0" xfId="0" applyNumberFormat="1" applyFont="1" applyFill="1" applyProtection="1">
      <protection hidden="1"/>
    </xf>
    <xf numFmtId="44" fontId="24" fillId="8" borderId="0" xfId="0" applyNumberFormat="1" applyFont="1" applyFill="1" applyProtection="1">
      <protection hidden="1"/>
    </xf>
    <xf numFmtId="1" fontId="24" fillId="8" borderId="0" xfId="0" applyNumberFormat="1" applyFont="1" applyFill="1" applyProtection="1">
      <protection hidden="1"/>
    </xf>
    <xf numFmtId="1" fontId="24" fillId="8" borderId="0" xfId="0" applyNumberFormat="1" applyFont="1" applyFill="1" applyAlignment="1" applyProtection="1">
      <alignment horizontal="center"/>
      <protection hidden="1"/>
    </xf>
    <xf numFmtId="2" fontId="33" fillId="8" borderId="0" xfId="1" applyNumberFormat="1" applyFont="1" applyFill="1" applyAlignment="1" applyProtection="1">
      <alignment horizontal="center"/>
      <protection hidden="1"/>
    </xf>
    <xf numFmtId="0" fontId="35" fillId="8" borderId="0" xfId="0" applyFont="1" applyFill="1" applyAlignment="1" applyProtection="1">
      <alignment horizontal="center"/>
      <protection hidden="1"/>
    </xf>
    <xf numFmtId="44" fontId="31" fillId="8" borderId="0" xfId="1" applyFont="1" applyFill="1" applyAlignment="1" applyProtection="1">
      <alignment horizontal="left"/>
      <protection hidden="1"/>
    </xf>
    <xf numFmtId="2" fontId="31" fillId="8" borderId="0" xfId="1" applyNumberFormat="1" applyFont="1" applyFill="1" applyAlignment="1" applyProtection="1">
      <alignment horizontal="center"/>
      <protection hidden="1"/>
    </xf>
    <xf numFmtId="0" fontId="33" fillId="8" borderId="0" xfId="0" applyFont="1" applyFill="1" applyProtection="1">
      <protection hidden="1"/>
    </xf>
    <xf numFmtId="0" fontId="33" fillId="8" borderId="0" xfId="0" applyFont="1" applyFill="1" applyAlignment="1" applyProtection="1">
      <protection hidden="1"/>
    </xf>
    <xf numFmtId="44" fontId="33" fillId="8" borderId="0" xfId="1" applyFont="1" applyFill="1" applyAlignment="1" applyProtection="1">
      <alignment horizontal="center"/>
      <protection hidden="1"/>
    </xf>
    <xf numFmtId="2" fontId="33" fillId="8" borderId="0" xfId="0" applyNumberFormat="1" applyFont="1" applyFill="1" applyProtection="1">
      <protection hidden="1"/>
    </xf>
    <xf numFmtId="0" fontId="33" fillId="8" borderId="0" xfId="0" applyFont="1" applyFill="1" applyAlignment="1" applyProtection="1">
      <alignment horizontal="center"/>
      <protection hidden="1"/>
    </xf>
    <xf numFmtId="1" fontId="33" fillId="8" borderId="0" xfId="0" applyNumberFormat="1" applyFont="1" applyFill="1" applyAlignment="1" applyProtection="1">
      <alignment horizontal="center"/>
      <protection hidden="1"/>
    </xf>
    <xf numFmtId="44" fontId="33" fillId="8" borderId="0" xfId="0" applyNumberFormat="1" applyFont="1" applyFill="1" applyProtection="1">
      <protection hidden="1"/>
    </xf>
    <xf numFmtId="1" fontId="33" fillId="8" borderId="0" xfId="0" applyNumberFormat="1" applyFont="1" applyFill="1" applyProtection="1">
      <protection hidden="1"/>
    </xf>
    <xf numFmtId="2" fontId="33" fillId="8" borderId="0" xfId="0" applyNumberFormat="1" applyFont="1" applyFill="1" applyAlignment="1" applyProtection="1">
      <alignment horizontal="center"/>
      <protection hidden="1"/>
    </xf>
    <xf numFmtId="0" fontId="23" fillId="8" borderId="0" xfId="0" applyFont="1" applyFill="1" applyProtection="1">
      <protection hidden="1"/>
    </xf>
    <xf numFmtId="44" fontId="23" fillId="8" borderId="0" xfId="1" applyFont="1" applyFill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0" fontId="30" fillId="8" borderId="0" xfId="0" applyFont="1" applyFill="1" applyAlignment="1" applyProtection="1">
      <alignment horizontal="right"/>
      <protection hidden="1"/>
    </xf>
    <xf numFmtId="0" fontId="23" fillId="8" borderId="0" xfId="0" applyFont="1" applyFill="1" applyAlignment="1" applyProtection="1">
      <protection hidden="1"/>
    </xf>
    <xf numFmtId="44" fontId="27" fillId="8" borderId="0" xfId="1" applyFont="1" applyFill="1" applyAlignment="1" applyProtection="1">
      <alignment horizontal="center"/>
      <protection hidden="1"/>
    </xf>
    <xf numFmtId="1" fontId="23" fillId="8" borderId="0" xfId="0" applyNumberFormat="1" applyFont="1" applyFill="1" applyProtection="1">
      <protection hidden="1"/>
    </xf>
    <xf numFmtId="1" fontId="23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0" fillId="8" borderId="0" xfId="0" applyFont="1" applyFill="1" applyProtection="1">
      <protection hidden="1"/>
    </xf>
    <xf numFmtId="0" fontId="0" fillId="8" borderId="0" xfId="0" applyFont="1" applyFill="1" applyAlignment="1" applyProtection="1">
      <protection hidden="1"/>
    </xf>
    <xf numFmtId="0" fontId="33" fillId="8" borderId="0" xfId="0" applyFont="1" applyFill="1" applyAlignment="1" applyProtection="1">
      <alignment horizontal="center" wrapText="1"/>
      <protection hidden="1"/>
    </xf>
    <xf numFmtId="0" fontId="0" fillId="8" borderId="0" xfId="0" applyFont="1" applyFill="1" applyAlignment="1" applyProtection="1">
      <alignment horizontal="center"/>
      <protection hidden="1"/>
    </xf>
    <xf numFmtId="44" fontId="0" fillId="8" borderId="0" xfId="1" applyFont="1" applyFill="1" applyAlignment="1" applyProtection="1">
      <alignment horizontal="center"/>
      <protection hidden="1"/>
    </xf>
    <xf numFmtId="1" fontId="3" fillId="8" borderId="0" xfId="0" applyNumberFormat="1" applyFont="1" applyFill="1" applyProtection="1">
      <protection hidden="1"/>
    </xf>
    <xf numFmtId="2" fontId="23" fillId="8" borderId="0" xfId="0" applyNumberFormat="1" applyFont="1" applyFill="1" applyAlignment="1" applyProtection="1">
      <alignment horizontal="center"/>
      <protection hidden="1"/>
    </xf>
    <xf numFmtId="0" fontId="30" fillId="8" borderId="0" xfId="1" applyNumberFormat="1" applyFont="1" applyFill="1" applyAlignment="1" applyProtection="1">
      <alignment horizontal="right"/>
      <protection hidden="1"/>
    </xf>
    <xf numFmtId="44" fontId="23" fillId="8" borderId="0" xfId="1" applyFont="1" applyFill="1" applyAlignment="1" applyProtection="1">
      <alignment horizontal="left"/>
      <protection hidden="1"/>
    </xf>
    <xf numFmtId="44" fontId="26" fillId="8" borderId="0" xfId="1" applyFont="1" applyFill="1" applyAlignment="1" applyProtection="1">
      <alignment horizontal="center"/>
      <protection hidden="1"/>
    </xf>
    <xf numFmtId="2" fontId="26" fillId="8" borderId="0" xfId="0" applyNumberFormat="1" applyFont="1" applyFill="1" applyAlignment="1" applyProtection="1">
      <alignment horizontal="center"/>
      <protection hidden="1"/>
    </xf>
    <xf numFmtId="44" fontId="28" fillId="8" borderId="0" xfId="1" applyFont="1" applyFill="1" applyAlignment="1" applyProtection="1">
      <alignment horizontal="center"/>
      <protection hidden="1"/>
    </xf>
    <xf numFmtId="2" fontId="28" fillId="8" borderId="0" xfId="0" applyNumberFormat="1" applyFont="1" applyFill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44" fontId="23" fillId="0" borderId="0" xfId="0" applyNumberFormat="1" applyFont="1" applyFill="1" applyProtection="1">
      <protection hidden="1"/>
    </xf>
    <xf numFmtId="44" fontId="0" fillId="0" borderId="0" xfId="0" applyNumberFormat="1" applyFont="1" applyFill="1" applyAlignment="1" applyProtection="1">
      <alignment horizontal="center"/>
      <protection hidden="1"/>
    </xf>
    <xf numFmtId="44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6" xfId="0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6" borderId="0" xfId="0" applyFont="1" applyFill="1" applyBorder="1" applyAlignment="1" applyProtection="1">
      <alignment horizontal="center"/>
      <protection locked="0"/>
    </xf>
    <xf numFmtId="164" fontId="2" fillId="4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>
      <alignment horizontal="justify" wrapText="1"/>
    </xf>
    <xf numFmtId="0" fontId="13" fillId="0" borderId="0" xfId="0" applyFont="1" applyFill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17" fillId="6" borderId="0" xfId="0" applyFont="1" applyFill="1" applyAlignment="1">
      <alignment horizontal="center"/>
    </xf>
    <xf numFmtId="0" fontId="12" fillId="5" borderId="0" xfId="0" applyFont="1" applyFill="1" applyAlignment="1" applyProtection="1">
      <alignment horizontal="center"/>
    </xf>
    <xf numFmtId="0" fontId="14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3" fillId="0" borderId="0" xfId="0" applyFont="1" applyAlignment="1">
      <alignment horizontal="justify" vertical="justify" wrapText="1"/>
    </xf>
    <xf numFmtId="0" fontId="2" fillId="2" borderId="18" xfId="0" applyFont="1" applyFill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9" fillId="2" borderId="17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2" borderId="29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</cellXfs>
  <cellStyles count="4">
    <cellStyle name="Currency" xfId="1" builtinId="4"/>
    <cellStyle name="Heading 1" xfId="2" builtinId="16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6394CF"/>
      <color rgb="FFD4D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0</xdr:col>
      <xdr:colOff>879475</xdr:colOff>
      <xdr:row>2</xdr:row>
      <xdr:rowOff>142874</xdr:rowOff>
    </xdr:to>
    <xdr:pic>
      <xdr:nvPicPr>
        <xdr:cNvPr id="2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19075"/>
          <a:ext cx="6762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31</xdr:row>
          <xdr:rowOff>38100</xdr:rowOff>
        </xdr:from>
        <xdr:to>
          <xdr:col>7</xdr:col>
          <xdr:colOff>66675</xdr:colOff>
          <xdr:row>32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31</xdr:row>
          <xdr:rowOff>38100</xdr:rowOff>
        </xdr:from>
        <xdr:to>
          <xdr:col>7</xdr:col>
          <xdr:colOff>1076325</xdr:colOff>
          <xdr:row>32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333375</xdr:colOff>
      <xdr:row>4</xdr:row>
      <xdr:rowOff>38100</xdr:rowOff>
    </xdr:to>
    <xdr:pic>
      <xdr:nvPicPr>
        <xdr:cNvPr id="2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771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54</xdr:row>
          <xdr:rowOff>66675</xdr:rowOff>
        </xdr:from>
        <xdr:to>
          <xdr:col>6</xdr:col>
          <xdr:colOff>723900</xdr:colOff>
          <xdr:row>55</xdr:row>
          <xdr:rowOff>9525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54</xdr:row>
          <xdr:rowOff>47625</xdr:rowOff>
        </xdr:from>
        <xdr:to>
          <xdr:col>8</xdr:col>
          <xdr:colOff>9525</xdr:colOff>
          <xdr:row>55</xdr:row>
          <xdr:rowOff>9525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1</xdr:col>
      <xdr:colOff>257175</xdr:colOff>
      <xdr:row>3</xdr:row>
      <xdr:rowOff>152400</xdr:rowOff>
    </xdr:to>
    <xdr:pic>
      <xdr:nvPicPr>
        <xdr:cNvPr id="2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95250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53</xdr:row>
          <xdr:rowOff>104775</xdr:rowOff>
        </xdr:from>
        <xdr:to>
          <xdr:col>7</xdr:col>
          <xdr:colOff>0</xdr:colOff>
          <xdr:row>54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53</xdr:row>
          <xdr:rowOff>104775</xdr:rowOff>
        </xdr:from>
        <xdr:to>
          <xdr:col>8</xdr:col>
          <xdr:colOff>76200</xdr:colOff>
          <xdr:row>54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165100</xdr:colOff>
      <xdr:row>3</xdr:row>
      <xdr:rowOff>200025</xdr:rowOff>
    </xdr:to>
    <xdr:pic>
      <xdr:nvPicPr>
        <xdr:cNvPr id="9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6572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54</xdr:row>
          <xdr:rowOff>66675</xdr:rowOff>
        </xdr:from>
        <xdr:to>
          <xdr:col>6</xdr:col>
          <xdr:colOff>828675</xdr:colOff>
          <xdr:row>55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54</xdr:row>
          <xdr:rowOff>57150</xdr:rowOff>
        </xdr:from>
        <xdr:to>
          <xdr:col>8</xdr:col>
          <xdr:colOff>66675</xdr:colOff>
          <xdr:row>55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127000</xdr:colOff>
      <xdr:row>3</xdr:row>
      <xdr:rowOff>127000</xdr:rowOff>
    </xdr:to>
    <xdr:pic>
      <xdr:nvPicPr>
        <xdr:cNvPr id="9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7493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53</xdr:row>
          <xdr:rowOff>133350</xdr:rowOff>
        </xdr:from>
        <xdr:to>
          <xdr:col>6</xdr:col>
          <xdr:colOff>704850</xdr:colOff>
          <xdr:row>54</xdr:row>
          <xdr:rowOff>9525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53</xdr:row>
          <xdr:rowOff>85725</xdr:rowOff>
        </xdr:from>
        <xdr:to>
          <xdr:col>7</xdr:col>
          <xdr:colOff>981075</xdr:colOff>
          <xdr:row>54</xdr:row>
          <xdr:rowOff>47625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180975</xdr:colOff>
      <xdr:row>3</xdr:row>
      <xdr:rowOff>146050</xdr:rowOff>
    </xdr:to>
    <xdr:pic>
      <xdr:nvPicPr>
        <xdr:cNvPr id="10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704850</xdr:colOff>
          <xdr:row>39</xdr:row>
          <xdr:rowOff>57150</xdr:rowOff>
        </xdr:from>
        <xdr:to>
          <xdr:col>6</xdr:col>
          <xdr:colOff>895350</xdr:colOff>
          <xdr:row>40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771525</xdr:colOff>
          <xdr:row>39</xdr:row>
          <xdr:rowOff>38100</xdr:rowOff>
        </xdr:from>
        <xdr:to>
          <xdr:col>8</xdr:col>
          <xdr:colOff>28575</xdr:colOff>
          <xdr:row>40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124446</xdr:colOff>
      <xdr:row>3</xdr:row>
      <xdr:rowOff>247650</xdr:rowOff>
    </xdr:to>
    <xdr:pic>
      <xdr:nvPicPr>
        <xdr:cNvPr id="9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46</xdr:row>
          <xdr:rowOff>38100</xdr:rowOff>
        </xdr:from>
        <xdr:to>
          <xdr:col>6</xdr:col>
          <xdr:colOff>809625</xdr:colOff>
          <xdr:row>47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46</xdr:row>
          <xdr:rowOff>19050</xdr:rowOff>
        </xdr:from>
        <xdr:to>
          <xdr:col>8</xdr:col>
          <xdr:colOff>19050</xdr:colOff>
          <xdr:row>47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12700</xdr:colOff>
      <xdr:row>3</xdr:row>
      <xdr:rowOff>247650</xdr:rowOff>
    </xdr:to>
    <xdr:pic>
      <xdr:nvPicPr>
        <xdr:cNvPr id="9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45</xdr:row>
          <xdr:rowOff>38100</xdr:rowOff>
        </xdr:from>
        <xdr:to>
          <xdr:col>6</xdr:col>
          <xdr:colOff>819150</xdr:colOff>
          <xdr:row>46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45</xdr:row>
          <xdr:rowOff>28575</xdr:rowOff>
        </xdr:from>
        <xdr:to>
          <xdr:col>8</xdr:col>
          <xdr:colOff>9525</xdr:colOff>
          <xdr:row>46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63500</xdr:colOff>
      <xdr:row>3</xdr:row>
      <xdr:rowOff>247650</xdr:rowOff>
    </xdr:to>
    <xdr:pic>
      <xdr:nvPicPr>
        <xdr:cNvPr id="9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762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53</xdr:row>
          <xdr:rowOff>38100</xdr:rowOff>
        </xdr:from>
        <xdr:to>
          <xdr:col>6</xdr:col>
          <xdr:colOff>800100</xdr:colOff>
          <xdr:row>54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53</xdr:row>
          <xdr:rowOff>28575</xdr:rowOff>
        </xdr:from>
        <xdr:to>
          <xdr:col>7</xdr:col>
          <xdr:colOff>1009650</xdr:colOff>
          <xdr:row>54</xdr:row>
          <xdr:rowOff>28575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990600</xdr:colOff>
      <xdr:row>3</xdr:row>
      <xdr:rowOff>247650</xdr:rowOff>
    </xdr:to>
    <xdr:pic>
      <xdr:nvPicPr>
        <xdr:cNvPr id="9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762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55</xdr:row>
          <xdr:rowOff>38100</xdr:rowOff>
        </xdr:from>
        <xdr:to>
          <xdr:col>6</xdr:col>
          <xdr:colOff>762000</xdr:colOff>
          <xdr:row>56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55</xdr:row>
          <xdr:rowOff>28575</xdr:rowOff>
        </xdr:from>
        <xdr:to>
          <xdr:col>8</xdr:col>
          <xdr:colOff>19050</xdr:colOff>
          <xdr:row>56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994253</xdr:colOff>
      <xdr:row>3</xdr:row>
      <xdr:rowOff>69850</xdr:rowOff>
    </xdr:to>
    <xdr:pic>
      <xdr:nvPicPr>
        <xdr:cNvPr id="9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803753" cy="908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50</xdr:row>
          <xdr:rowOff>47625</xdr:rowOff>
        </xdr:from>
        <xdr:to>
          <xdr:col>6</xdr:col>
          <xdr:colOff>676275</xdr:colOff>
          <xdr:row>51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50</xdr:row>
          <xdr:rowOff>47625</xdr:rowOff>
        </xdr:from>
        <xdr:to>
          <xdr:col>8</xdr:col>
          <xdr:colOff>57150</xdr:colOff>
          <xdr:row>51</xdr:row>
          <xdr:rowOff>47625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76200</xdr:rowOff>
    </xdr:from>
    <xdr:to>
      <xdr:col>1</xdr:col>
      <xdr:colOff>171451</xdr:colOff>
      <xdr:row>3</xdr:row>
      <xdr:rowOff>142875</xdr:rowOff>
    </xdr:to>
    <xdr:pic>
      <xdr:nvPicPr>
        <xdr:cNvPr id="9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76200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51</xdr:row>
          <xdr:rowOff>104775</xdr:rowOff>
        </xdr:from>
        <xdr:to>
          <xdr:col>6</xdr:col>
          <xdr:colOff>790575</xdr:colOff>
          <xdr:row>52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51</xdr:row>
          <xdr:rowOff>85725</xdr:rowOff>
        </xdr:from>
        <xdr:to>
          <xdr:col>7</xdr:col>
          <xdr:colOff>962025</xdr:colOff>
          <xdr:row>52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190500</xdr:colOff>
      <xdr:row>3</xdr:row>
      <xdr:rowOff>247650</xdr:rowOff>
    </xdr:to>
    <xdr:pic>
      <xdr:nvPicPr>
        <xdr:cNvPr id="2" name="irc_mi" descr="http://upload.wikimedia.org/wikipedia/en/thumb/0/0c/ScotsPGC.jpg/170px-ScotsPG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76200"/>
          <a:ext cx="771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52</xdr:row>
          <xdr:rowOff>114300</xdr:rowOff>
        </xdr:from>
        <xdr:to>
          <xdr:col>7</xdr:col>
          <xdr:colOff>114300</xdr:colOff>
          <xdr:row>52</xdr:row>
          <xdr:rowOff>285750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52</xdr:row>
          <xdr:rowOff>85725</xdr:rowOff>
        </xdr:from>
        <xdr:to>
          <xdr:col>7</xdr:col>
          <xdr:colOff>990600</xdr:colOff>
          <xdr:row>53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7"/>
  <sheetViews>
    <sheetView workbookViewId="0">
      <pane ySplit="1" topLeftCell="A62" activePane="bottomLeft" state="frozen"/>
      <selection activeCell="E1" sqref="E1"/>
      <selection pane="bottomLeft" activeCell="D104" sqref="D104"/>
    </sheetView>
  </sheetViews>
  <sheetFormatPr defaultRowHeight="15" x14ac:dyDescent="0.25"/>
  <cols>
    <col min="1" max="1" width="9.140625" style="224"/>
    <col min="2" max="2" width="12.85546875" style="341" customWidth="1"/>
    <col min="3" max="3" width="46.5703125" style="224" customWidth="1"/>
    <col min="4" max="5" width="9.42578125" style="282" customWidth="1"/>
    <col min="6" max="6" width="25.42578125" style="224" customWidth="1"/>
    <col min="7" max="7" width="12" style="361" customWidth="1"/>
    <col min="8" max="8" width="12.5703125" style="361" customWidth="1"/>
    <col min="9" max="9" width="14.5703125" style="361" customWidth="1"/>
    <col min="10" max="10" width="7.5703125" style="224" customWidth="1"/>
    <col min="11" max="11" width="6.85546875" style="224" customWidth="1"/>
    <col min="12" max="12" width="8.85546875" style="224" customWidth="1"/>
    <col min="13" max="13" width="9.42578125" style="224" customWidth="1"/>
    <col min="14" max="14" width="6.28515625" style="224" customWidth="1"/>
    <col min="15" max="15" width="8.7109375" style="224" customWidth="1"/>
    <col min="16" max="16" width="7.85546875" style="335" customWidth="1"/>
    <col min="17" max="18" width="7.85546875" style="335" hidden="1" customWidth="1"/>
    <col min="19" max="19" width="7.85546875" style="338" customWidth="1"/>
    <col min="20" max="20" width="7.85546875" style="335" customWidth="1"/>
    <col min="21" max="21" width="7.85546875" style="367" customWidth="1"/>
    <col min="22" max="22" width="8.28515625" style="262" customWidth="1"/>
    <col min="23" max="23" width="6.7109375" style="262" customWidth="1"/>
    <col min="24" max="24" width="8" style="224" customWidth="1"/>
    <col min="25" max="25" width="9" style="262" customWidth="1"/>
    <col min="26" max="26" width="7.140625" style="224" customWidth="1"/>
    <col min="27" max="27" width="8.28515625" style="224" customWidth="1"/>
    <col min="28" max="28" width="8" style="224" customWidth="1"/>
    <col min="29" max="29" width="8.85546875" style="224" customWidth="1"/>
    <col min="30" max="30" width="5.140625" style="323" customWidth="1"/>
    <col min="31" max="31" width="8.5703125" style="262" customWidth="1"/>
    <col min="32" max="32" width="11.7109375" style="265" customWidth="1"/>
    <col min="33" max="33" width="16.42578125" style="266" customWidth="1"/>
    <col min="34" max="34" width="14.42578125" style="265" customWidth="1"/>
    <col min="35" max="35" width="8.7109375" style="224" customWidth="1"/>
    <col min="36" max="36" width="18.5703125" style="267" customWidth="1"/>
    <col min="37" max="37" width="14.42578125" style="224" customWidth="1"/>
    <col min="38" max="38" width="13.85546875" style="224" customWidth="1"/>
    <col min="39" max="39" width="8.5703125" style="224" customWidth="1"/>
    <col min="40" max="40" width="20" style="267" customWidth="1"/>
    <col min="41" max="41" width="3.42578125" style="224" customWidth="1"/>
    <col min="42" max="42" width="3.28515625" style="224" customWidth="1"/>
    <col min="43" max="43" width="10.140625" style="224" customWidth="1"/>
    <col min="44" max="44" width="9.85546875" style="224" customWidth="1"/>
    <col min="45" max="45" width="3.42578125" style="224" customWidth="1"/>
    <col min="46" max="16384" width="9.140625" style="224"/>
  </cols>
  <sheetData>
    <row r="1" spans="1:41" ht="45" x14ac:dyDescent="0.25">
      <c r="A1" s="221" t="s">
        <v>44</v>
      </c>
      <c r="B1" s="339" t="s">
        <v>17</v>
      </c>
      <c r="C1" s="222"/>
      <c r="D1" s="223" t="s">
        <v>18</v>
      </c>
      <c r="E1" s="223"/>
      <c r="G1" s="360" t="s">
        <v>269</v>
      </c>
      <c r="H1" s="360" t="s">
        <v>270</v>
      </c>
      <c r="I1" s="360" t="s">
        <v>271</v>
      </c>
      <c r="J1" s="225" t="s">
        <v>109</v>
      </c>
      <c r="K1" s="225" t="s">
        <v>112</v>
      </c>
      <c r="L1" s="225" t="s">
        <v>113</v>
      </c>
      <c r="M1" s="225" t="s">
        <v>114</v>
      </c>
      <c r="N1" s="225"/>
      <c r="O1" s="226" t="s">
        <v>18</v>
      </c>
      <c r="P1" s="334" t="s">
        <v>260</v>
      </c>
      <c r="Q1" s="334" t="s">
        <v>261</v>
      </c>
      <c r="R1" s="334" t="s">
        <v>262</v>
      </c>
      <c r="S1" s="337" t="s">
        <v>263</v>
      </c>
      <c r="T1" s="334" t="s">
        <v>264</v>
      </c>
      <c r="U1" s="365" t="s">
        <v>265</v>
      </c>
      <c r="V1" s="225" t="s">
        <v>140</v>
      </c>
      <c r="W1" s="225" t="s">
        <v>141</v>
      </c>
      <c r="X1" s="225" t="s">
        <v>143</v>
      </c>
      <c r="Y1" s="225" t="s">
        <v>143</v>
      </c>
      <c r="Z1" s="225"/>
      <c r="AA1" s="225" t="s">
        <v>144</v>
      </c>
      <c r="AB1" s="225" t="s">
        <v>145</v>
      </c>
      <c r="AC1" s="225" t="s">
        <v>146</v>
      </c>
      <c r="AD1" s="227"/>
      <c r="AE1" s="225" t="s">
        <v>209</v>
      </c>
      <c r="AF1" s="228" t="s">
        <v>142</v>
      </c>
      <c r="AG1" s="229" t="s">
        <v>208</v>
      </c>
      <c r="AH1" s="228" t="s">
        <v>207</v>
      </c>
      <c r="AI1" s="225" t="s">
        <v>178</v>
      </c>
      <c r="AJ1" s="227" t="s">
        <v>214</v>
      </c>
      <c r="AK1" s="225" t="s">
        <v>149</v>
      </c>
      <c r="AM1" s="230" t="s">
        <v>233</v>
      </c>
      <c r="AN1" s="227" t="s">
        <v>184</v>
      </c>
    </row>
    <row r="2" spans="1:41" s="381" customFormat="1" ht="16.5" customHeight="1" x14ac:dyDescent="0.25">
      <c r="A2" s="381">
        <v>4000214</v>
      </c>
      <c r="B2" s="381">
        <v>25087043</v>
      </c>
      <c r="C2" s="419" t="s">
        <v>43</v>
      </c>
      <c r="D2" s="383">
        <v>1</v>
      </c>
      <c r="E2" s="383">
        <f>G2*1.4</f>
        <v>0.92399999999999993</v>
      </c>
      <c r="F2" s="381" t="s">
        <v>45</v>
      </c>
      <c r="G2" s="305">
        <v>0.66</v>
      </c>
      <c r="H2" s="384" t="s">
        <v>280</v>
      </c>
      <c r="I2" s="384">
        <v>0.83</v>
      </c>
      <c r="J2" s="381">
        <v>1.52</v>
      </c>
      <c r="K2" s="386">
        <f>J2*1.1</f>
        <v>1.6720000000000002</v>
      </c>
      <c r="O2" s="383">
        <v>1.9</v>
      </c>
      <c r="P2" s="384">
        <v>12</v>
      </c>
      <c r="Q2" s="384">
        <v>4</v>
      </c>
      <c r="R2" s="384">
        <v>11</v>
      </c>
      <c r="S2" s="384">
        <f>SUM(Q2:R2)</f>
        <v>15</v>
      </c>
      <c r="T2" s="384">
        <f>S2-P2</f>
        <v>3</v>
      </c>
      <c r="U2" s="387">
        <v>15</v>
      </c>
      <c r="V2" s="384"/>
      <c r="W2" s="384"/>
      <c r="X2" s="381">
        <f t="shared" ref="X2:X3" si="0">SUM(V2:W2)-P2</f>
        <v>-12</v>
      </c>
      <c r="Y2" s="384">
        <v>0</v>
      </c>
      <c r="AD2" s="389">
        <f>SUM(AE2*10%)+AE2</f>
        <v>9.9</v>
      </c>
      <c r="AE2" s="387">
        <f>SUM(AG2:AH2)-AF2</f>
        <v>9</v>
      </c>
      <c r="AF2" s="387">
        <v>17</v>
      </c>
      <c r="AG2" s="387">
        <v>22</v>
      </c>
      <c r="AH2" s="387">
        <v>4</v>
      </c>
      <c r="AI2" s="381">
        <v>1.47</v>
      </c>
      <c r="AJ2" s="384">
        <v>0.85</v>
      </c>
      <c r="AK2" s="381">
        <v>10004138</v>
      </c>
      <c r="AN2" s="384">
        <v>1.49</v>
      </c>
    </row>
    <row r="3" spans="1:41" s="381" customFormat="1" ht="15" customHeight="1" x14ac:dyDescent="0.25">
      <c r="A3" s="381">
        <v>4000261</v>
      </c>
      <c r="B3" s="381">
        <v>25093537</v>
      </c>
      <c r="C3" s="382" t="s">
        <v>171</v>
      </c>
      <c r="D3" s="383">
        <v>3</v>
      </c>
      <c r="E3" s="383">
        <f t="shared" ref="E3:E64" si="1">G3*1.4</f>
        <v>2.7719999999999998</v>
      </c>
      <c r="F3" s="381" t="s">
        <v>47</v>
      </c>
      <c r="G3" s="305">
        <v>1.98</v>
      </c>
      <c r="H3" s="384" t="s">
        <v>283</v>
      </c>
      <c r="I3" s="384" t="s">
        <v>278</v>
      </c>
      <c r="J3" s="381">
        <v>3.13</v>
      </c>
      <c r="K3" s="386">
        <f t="shared" ref="K3:K88" si="2">J3*1.1</f>
        <v>3.4430000000000001</v>
      </c>
      <c r="L3" s="381">
        <v>1.9</v>
      </c>
      <c r="M3" s="386">
        <f>L3*1.1</f>
        <v>2.09</v>
      </c>
      <c r="N3" s="386">
        <f>M3*1.4</f>
        <v>2.9259999999999997</v>
      </c>
      <c r="O3" s="383">
        <v>3.45</v>
      </c>
      <c r="P3" s="384">
        <v>18</v>
      </c>
      <c r="Q3" s="384">
        <v>5</v>
      </c>
      <c r="R3" s="384">
        <v>19</v>
      </c>
      <c r="S3" s="384">
        <f t="shared" ref="S3:S68" si="3">SUM(Q3:R3)</f>
        <v>24</v>
      </c>
      <c r="T3" s="384">
        <f t="shared" ref="T3:T68" si="4">S3-P3</f>
        <v>6</v>
      </c>
      <c r="U3" s="387">
        <v>15</v>
      </c>
      <c r="V3" s="384">
        <v>20</v>
      </c>
      <c r="W3" s="384">
        <v>0</v>
      </c>
      <c r="X3" s="381">
        <f t="shared" si="0"/>
        <v>2</v>
      </c>
      <c r="Y3" s="384">
        <v>0</v>
      </c>
      <c r="AD3" s="389">
        <v>10</v>
      </c>
      <c r="AE3" s="387">
        <f t="shared" ref="AE3:AE69" si="5">SUM(AG3:AH3)-AF3</f>
        <v>0</v>
      </c>
      <c r="AF3" s="387">
        <v>30</v>
      </c>
      <c r="AG3" s="387">
        <v>27</v>
      </c>
      <c r="AH3" s="387">
        <v>3</v>
      </c>
      <c r="AI3" s="381">
        <v>3.65</v>
      </c>
      <c r="AJ3" s="384">
        <v>1.97</v>
      </c>
      <c r="AK3" s="381">
        <v>66727002</v>
      </c>
      <c r="AN3" s="384">
        <v>1.49</v>
      </c>
      <c r="AO3" s="381" t="s">
        <v>188</v>
      </c>
    </row>
    <row r="4" spans="1:41" s="444" customFormat="1" x14ac:dyDescent="0.25">
      <c r="A4" s="444">
        <v>4000732</v>
      </c>
      <c r="B4" s="444">
        <v>25093521</v>
      </c>
      <c r="C4" s="468" t="s">
        <v>58</v>
      </c>
      <c r="D4" s="451">
        <v>2.35</v>
      </c>
      <c r="E4" s="383">
        <f>1.21*1.4</f>
        <v>1.694</v>
      </c>
      <c r="F4" s="444" t="s">
        <v>281</v>
      </c>
      <c r="G4" s="448">
        <v>1.44</v>
      </c>
      <c r="H4" s="288" t="s">
        <v>282</v>
      </c>
      <c r="I4" s="448" t="s">
        <v>278</v>
      </c>
      <c r="P4" s="448">
        <v>6</v>
      </c>
      <c r="Q4" s="448">
        <v>3</v>
      </c>
      <c r="R4" s="448">
        <v>6</v>
      </c>
      <c r="S4" s="448">
        <f t="shared" si="3"/>
        <v>9</v>
      </c>
      <c r="T4" s="448">
        <f t="shared" si="4"/>
        <v>3</v>
      </c>
      <c r="U4" s="450">
        <v>12</v>
      </c>
      <c r="V4" s="448"/>
      <c r="W4" s="448"/>
      <c r="X4" s="444">
        <f>SUM(V4:W4)-P4</f>
        <v>-6</v>
      </c>
      <c r="Y4" s="448"/>
      <c r="AC4" s="451">
        <f>D4*0.9</f>
        <v>2.1150000000000002</v>
      </c>
      <c r="AD4" s="452">
        <v>40</v>
      </c>
      <c r="AE4" s="450"/>
      <c r="AF4" s="450"/>
      <c r="AG4" s="450"/>
      <c r="AH4" s="450"/>
      <c r="AI4" s="444">
        <v>2.35</v>
      </c>
      <c r="AJ4" s="448">
        <v>1.44</v>
      </c>
      <c r="AK4" s="444">
        <v>86534235</v>
      </c>
      <c r="AN4" s="448">
        <v>0.49</v>
      </c>
    </row>
    <row r="5" spans="1:41" s="349" customFormat="1" x14ac:dyDescent="0.25">
      <c r="A5" s="349">
        <v>4000262</v>
      </c>
      <c r="B5" s="349">
        <v>25093505</v>
      </c>
      <c r="C5" s="350" t="s">
        <v>58</v>
      </c>
      <c r="D5" s="351">
        <v>2.4</v>
      </c>
      <c r="E5" s="383">
        <f t="shared" si="1"/>
        <v>3.5279999999999996</v>
      </c>
      <c r="F5" s="349" t="s">
        <v>59</v>
      </c>
      <c r="G5" s="353">
        <v>2.52</v>
      </c>
      <c r="H5" s="373" t="s">
        <v>285</v>
      </c>
      <c r="I5" s="353">
        <v>2.92</v>
      </c>
      <c r="J5" s="349">
        <v>2.04</v>
      </c>
      <c r="K5" s="352">
        <f>J5*1.1</f>
        <v>2.2440000000000002</v>
      </c>
      <c r="L5" s="349">
        <v>1.0900000000000001</v>
      </c>
      <c r="M5" s="352">
        <f>L5*1.1</f>
        <v>1.1990000000000003</v>
      </c>
      <c r="N5" s="352">
        <f>M5*1.4</f>
        <v>1.6786000000000003</v>
      </c>
      <c r="O5" s="351">
        <v>3</v>
      </c>
      <c r="P5" s="353">
        <v>35</v>
      </c>
      <c r="Q5" s="353">
        <v>7</v>
      </c>
      <c r="R5" s="353">
        <v>17</v>
      </c>
      <c r="S5" s="353">
        <f t="shared" si="3"/>
        <v>24</v>
      </c>
      <c r="T5" s="353">
        <f t="shared" si="4"/>
        <v>-11</v>
      </c>
      <c r="U5" s="354">
        <v>0</v>
      </c>
      <c r="V5" s="353">
        <v>22</v>
      </c>
      <c r="W5" s="353">
        <v>0</v>
      </c>
      <c r="X5" s="349">
        <f>SUM(V5:W5)-P5</f>
        <v>-13</v>
      </c>
      <c r="Y5" s="353">
        <v>30</v>
      </c>
      <c r="Z5" s="353">
        <v>1.1499999999999999</v>
      </c>
      <c r="AA5" s="352">
        <f>Z5*1.1</f>
        <v>1.2649999999999999</v>
      </c>
      <c r="AB5" s="352">
        <f>AA5*1.4</f>
        <v>1.7709999999999997</v>
      </c>
      <c r="AC5" s="355">
        <f>D5*0.9</f>
        <v>2.16</v>
      </c>
      <c r="AD5" s="356">
        <v>10</v>
      </c>
      <c r="AE5" s="354">
        <f t="shared" si="5"/>
        <v>-8</v>
      </c>
      <c r="AF5" s="354">
        <v>48</v>
      </c>
      <c r="AG5" s="354">
        <v>32</v>
      </c>
      <c r="AH5" s="354">
        <v>8</v>
      </c>
      <c r="AI5" s="349">
        <v>2.42</v>
      </c>
      <c r="AJ5" s="353">
        <v>1.38</v>
      </c>
      <c r="AK5" s="349">
        <v>18915857</v>
      </c>
      <c r="AN5" s="353">
        <v>2.41</v>
      </c>
      <c r="AO5" s="349" t="s">
        <v>190</v>
      </c>
    </row>
    <row r="6" spans="1:41" s="349" customFormat="1" x14ac:dyDescent="0.25">
      <c r="A6" s="349">
        <v>4000263</v>
      </c>
      <c r="B6" s="349">
        <v>25097548</v>
      </c>
      <c r="C6" s="350" t="s">
        <v>105</v>
      </c>
      <c r="D6" s="351">
        <v>4</v>
      </c>
      <c r="E6" s="383">
        <f t="shared" si="1"/>
        <v>1.54</v>
      </c>
      <c r="F6" s="349" t="s">
        <v>59</v>
      </c>
      <c r="G6" s="380">
        <v>1.1000000000000001</v>
      </c>
      <c r="H6" s="353" t="s">
        <v>284</v>
      </c>
      <c r="I6" s="353" t="s">
        <v>278</v>
      </c>
      <c r="J6" s="349">
        <v>3.2</v>
      </c>
      <c r="K6" s="352">
        <f>J6*1.1</f>
        <v>3.5200000000000005</v>
      </c>
      <c r="L6" s="349">
        <v>1.35</v>
      </c>
      <c r="M6" s="352">
        <f>L6*1.1</f>
        <v>1.4850000000000003</v>
      </c>
      <c r="N6" s="352">
        <f>M6*1.4</f>
        <v>2.0790000000000002</v>
      </c>
      <c r="O6" s="351">
        <v>4</v>
      </c>
      <c r="P6" s="353">
        <v>28</v>
      </c>
      <c r="Q6" s="353">
        <v>13</v>
      </c>
      <c r="R6" s="353">
        <v>38</v>
      </c>
      <c r="S6" s="353">
        <f t="shared" si="3"/>
        <v>51</v>
      </c>
      <c r="T6" s="353">
        <f t="shared" si="4"/>
        <v>23</v>
      </c>
      <c r="U6" s="354">
        <v>40</v>
      </c>
      <c r="V6" s="353">
        <v>36</v>
      </c>
      <c r="W6" s="353">
        <v>5</v>
      </c>
      <c r="X6" s="349">
        <f>SUM(V6:W6)-P6</f>
        <v>13</v>
      </c>
      <c r="Y6" s="353">
        <v>20</v>
      </c>
      <c r="Z6" s="353">
        <v>1.43</v>
      </c>
      <c r="AA6" s="352">
        <f>Z6*1.1</f>
        <v>1.573</v>
      </c>
      <c r="AB6" s="352">
        <f>AA6*1.4</f>
        <v>2.2021999999999999</v>
      </c>
      <c r="AC6" s="355">
        <f>D6*0.9</f>
        <v>3.6</v>
      </c>
      <c r="AD6" s="356">
        <v>75</v>
      </c>
      <c r="AE6" s="354">
        <f t="shared" si="5"/>
        <v>63</v>
      </c>
      <c r="AF6" s="354">
        <v>6</v>
      </c>
      <c r="AG6" s="354">
        <v>50</v>
      </c>
      <c r="AH6" s="354">
        <v>19</v>
      </c>
      <c r="AI6" s="349">
        <v>3.95</v>
      </c>
      <c r="AJ6" s="353">
        <v>1.52</v>
      </c>
      <c r="AK6" s="349">
        <v>18915858</v>
      </c>
      <c r="AL6" s="349" t="s">
        <v>172</v>
      </c>
      <c r="AN6" s="353">
        <v>2.92</v>
      </c>
      <c r="AO6" s="349" t="s">
        <v>189</v>
      </c>
    </row>
    <row r="7" spans="1:41" s="381" customFormat="1" x14ac:dyDescent="0.25">
      <c r="A7" s="381">
        <v>4000247</v>
      </c>
      <c r="B7" s="382">
        <v>25093469</v>
      </c>
      <c r="C7" s="391" t="s">
        <v>107</v>
      </c>
      <c r="D7" s="383">
        <v>5</v>
      </c>
      <c r="E7" s="383">
        <f t="shared" si="1"/>
        <v>5.0679999999999996</v>
      </c>
      <c r="G7" s="305">
        <v>3.62</v>
      </c>
      <c r="H7" s="384">
        <v>4.13</v>
      </c>
      <c r="I7" s="384">
        <v>3.98</v>
      </c>
      <c r="J7" s="382">
        <v>3.13</v>
      </c>
      <c r="K7" s="386">
        <f>J7*1.1</f>
        <v>3.4430000000000001</v>
      </c>
      <c r="L7" s="381">
        <v>1.39</v>
      </c>
      <c r="M7" s="386">
        <f>L7*1.1</f>
        <v>1.5289999999999999</v>
      </c>
      <c r="N7" s="386">
        <f>M7*1.4</f>
        <v>2.1405999999999996</v>
      </c>
      <c r="O7" s="383">
        <v>4.8</v>
      </c>
      <c r="P7" s="384">
        <v>8</v>
      </c>
      <c r="Q7" s="384">
        <v>8</v>
      </c>
      <c r="R7" s="384">
        <v>11</v>
      </c>
      <c r="S7" s="384">
        <f t="shared" si="3"/>
        <v>19</v>
      </c>
      <c r="T7" s="384">
        <f t="shared" si="4"/>
        <v>11</v>
      </c>
      <c r="U7" s="387">
        <v>15</v>
      </c>
      <c r="V7" s="384">
        <v>9</v>
      </c>
      <c r="W7" s="384">
        <v>3</v>
      </c>
      <c r="X7" s="381">
        <f>SUM(V7:W7)-P7</f>
        <v>4</v>
      </c>
      <c r="Y7" s="384">
        <v>10</v>
      </c>
      <c r="Z7" s="384">
        <v>1.45</v>
      </c>
      <c r="AA7" s="386">
        <f>Z7*1.1</f>
        <v>1.595</v>
      </c>
      <c r="AB7" s="386">
        <f>AA7*1.4</f>
        <v>2.2329999999999997</v>
      </c>
      <c r="AC7" s="388">
        <f>D7*0.9</f>
        <v>4.5</v>
      </c>
      <c r="AD7" s="389">
        <v>20</v>
      </c>
      <c r="AE7" s="387">
        <f t="shared" si="5"/>
        <v>10</v>
      </c>
      <c r="AF7" s="387">
        <v>8</v>
      </c>
      <c r="AG7" s="387">
        <v>7</v>
      </c>
      <c r="AH7" s="387">
        <v>11</v>
      </c>
      <c r="AJ7" s="384">
        <v>1.87</v>
      </c>
      <c r="AN7" s="384">
        <v>4.9800000000000004</v>
      </c>
    </row>
    <row r="8" spans="1:41" s="381" customFormat="1" ht="14.25" customHeight="1" x14ac:dyDescent="0.25">
      <c r="A8" s="381">
        <v>4000503</v>
      </c>
      <c r="B8" s="381">
        <v>25090965</v>
      </c>
      <c r="C8" s="392" t="s">
        <v>215</v>
      </c>
      <c r="D8" s="383">
        <v>5.5</v>
      </c>
      <c r="E8" s="383">
        <f t="shared" si="1"/>
        <v>3.4860000000000002</v>
      </c>
      <c r="F8" s="381" t="s">
        <v>56</v>
      </c>
      <c r="G8" s="305">
        <v>2.4900000000000002</v>
      </c>
      <c r="H8" s="384">
        <v>8.25</v>
      </c>
      <c r="I8" s="393">
        <v>6.4</v>
      </c>
      <c r="J8" s="382">
        <v>6.11</v>
      </c>
      <c r="K8" s="386">
        <f>J8*1.1</f>
        <v>6.721000000000001</v>
      </c>
      <c r="L8" s="381">
        <v>2.39</v>
      </c>
      <c r="M8" s="386">
        <f>L8*1.1</f>
        <v>2.6290000000000004</v>
      </c>
      <c r="N8" s="386">
        <f>M8*1.4</f>
        <v>3.6806000000000005</v>
      </c>
      <c r="O8" s="383">
        <v>7.4</v>
      </c>
      <c r="P8" s="384">
        <v>34</v>
      </c>
      <c r="Q8" s="384">
        <v>23</v>
      </c>
      <c r="R8" s="384">
        <v>62</v>
      </c>
      <c r="S8" s="384">
        <f t="shared" si="3"/>
        <v>85</v>
      </c>
      <c r="T8" s="384">
        <f t="shared" si="4"/>
        <v>51</v>
      </c>
      <c r="U8" s="387">
        <f t="shared" ref="U8:U66" si="6">S8*0.1+T8</f>
        <v>59.5</v>
      </c>
      <c r="V8" s="384">
        <v>74</v>
      </c>
      <c r="W8" s="384">
        <v>6</v>
      </c>
      <c r="X8" s="381">
        <f>SUM(V8:W8)-P8</f>
        <v>46</v>
      </c>
      <c r="Y8" s="384">
        <v>80</v>
      </c>
      <c r="Z8" s="384">
        <v>2.4900000000000002</v>
      </c>
      <c r="AA8" s="386">
        <f>Z8*1.1</f>
        <v>2.7390000000000003</v>
      </c>
      <c r="AB8" s="386">
        <f>AA8*1.4</f>
        <v>3.8346</v>
      </c>
      <c r="AC8" s="388">
        <f>D8*0.9</f>
        <v>4.95</v>
      </c>
      <c r="AD8" s="389">
        <v>100</v>
      </c>
      <c r="AE8" s="387">
        <f t="shared" si="5"/>
        <v>82</v>
      </c>
      <c r="AF8" s="387">
        <v>19</v>
      </c>
      <c r="AG8" s="387">
        <v>80</v>
      </c>
      <c r="AH8" s="387">
        <v>21</v>
      </c>
      <c r="AI8" s="381">
        <v>9.75</v>
      </c>
      <c r="AJ8" s="384">
        <v>2.4900000000000002</v>
      </c>
      <c r="AK8" s="381">
        <v>86860339</v>
      </c>
      <c r="AN8" s="384"/>
      <c r="AO8" s="381" t="s">
        <v>197</v>
      </c>
    </row>
    <row r="9" spans="1:41" s="241" customFormat="1" ht="14.25" customHeight="1" x14ac:dyDescent="0.25">
      <c r="B9" s="340"/>
      <c r="C9" s="242"/>
      <c r="D9" s="243"/>
      <c r="E9" s="383"/>
      <c r="G9" s="361"/>
      <c r="H9" s="361"/>
      <c r="I9" s="361"/>
      <c r="K9" s="244"/>
      <c r="M9" s="244"/>
      <c r="N9" s="244"/>
      <c r="O9" s="245"/>
      <c r="P9" s="335"/>
      <c r="Q9" s="335"/>
      <c r="R9" s="335"/>
      <c r="S9" s="338">
        <f>SUM(Q9:R9)</f>
        <v>0</v>
      </c>
      <c r="T9" s="335">
        <f>S9-P9</f>
        <v>0</v>
      </c>
      <c r="U9" s="366">
        <v>0</v>
      </c>
      <c r="V9" s="246"/>
      <c r="W9" s="246"/>
      <c r="Y9" s="246"/>
      <c r="AA9" s="244"/>
      <c r="AB9" s="244"/>
      <c r="AC9" s="247"/>
      <c r="AD9" s="248"/>
      <c r="AE9" s="249"/>
      <c r="AF9" s="249"/>
      <c r="AG9" s="250"/>
      <c r="AH9" s="249"/>
      <c r="AJ9" s="251"/>
      <c r="AN9" s="251"/>
    </row>
    <row r="10" spans="1:41" s="323" customFormat="1" x14ac:dyDescent="0.25">
      <c r="A10" s="323">
        <v>4000193</v>
      </c>
      <c r="B10" s="341">
        <v>2557088</v>
      </c>
      <c r="C10" s="323" t="s">
        <v>289</v>
      </c>
      <c r="D10" s="259">
        <v>2.2999999999999998</v>
      </c>
      <c r="E10" s="407"/>
      <c r="G10" s="267">
        <v>2.41</v>
      </c>
      <c r="H10" s="501">
        <v>1.6</v>
      </c>
      <c r="I10" s="267">
        <v>2.29</v>
      </c>
      <c r="K10" s="325">
        <f>J10*1.1</f>
        <v>0</v>
      </c>
      <c r="M10" s="325">
        <f>L10*1.1</f>
        <v>0</v>
      </c>
      <c r="N10" s="325">
        <f>M10*1.4</f>
        <v>0</v>
      </c>
      <c r="O10" s="259">
        <v>4</v>
      </c>
      <c r="P10" s="267">
        <v>6</v>
      </c>
      <c r="Q10" s="267"/>
      <c r="R10" s="267"/>
      <c r="S10" s="374"/>
      <c r="T10" s="267"/>
      <c r="U10" s="267">
        <v>70</v>
      </c>
      <c r="V10" s="267"/>
      <c r="W10" s="267"/>
      <c r="X10" s="323">
        <f>SUM(V10:W10)-P10</f>
        <v>-6</v>
      </c>
      <c r="Y10" s="267">
        <v>0</v>
      </c>
      <c r="AA10" s="260">
        <f>Z10*1.1</f>
        <v>0</v>
      </c>
      <c r="AB10" s="260">
        <f>AA10*1.4</f>
        <v>0</v>
      </c>
      <c r="AC10" s="263">
        <f>D10*0.9</f>
        <v>2.0699999999999998</v>
      </c>
      <c r="AD10" s="502"/>
      <c r="AE10" s="503"/>
      <c r="AF10" s="265"/>
      <c r="AG10" s="266"/>
      <c r="AH10" s="265"/>
      <c r="AJ10" s="267"/>
      <c r="AN10" s="267"/>
    </row>
    <row r="11" spans="1:41" s="349" customFormat="1" ht="13.5" customHeight="1" x14ac:dyDescent="0.25">
      <c r="A11" s="349">
        <v>4000191</v>
      </c>
      <c r="B11" s="378">
        <v>25090934</v>
      </c>
      <c r="C11" s="350" t="s">
        <v>163</v>
      </c>
      <c r="D11" s="351">
        <v>1.5</v>
      </c>
      <c r="E11" s="383">
        <f t="shared" si="1"/>
        <v>1.246</v>
      </c>
      <c r="G11" s="373">
        <v>0.89</v>
      </c>
      <c r="H11" s="353">
        <v>1.73</v>
      </c>
      <c r="I11" s="353">
        <v>1.49</v>
      </c>
      <c r="J11" s="349">
        <v>1.0900000000000001</v>
      </c>
      <c r="K11" s="352">
        <f t="shared" si="2"/>
        <v>1.1990000000000003</v>
      </c>
      <c r="L11" s="349">
        <v>0.81</v>
      </c>
      <c r="M11" s="352">
        <f t="shared" ref="M11:M88" si="7">L11*1.1</f>
        <v>0.89100000000000013</v>
      </c>
      <c r="N11" s="352">
        <f t="shared" ref="N11:N88" si="8">M11*1.4</f>
        <v>1.2474000000000001</v>
      </c>
      <c r="O11" s="351">
        <v>1.45</v>
      </c>
      <c r="P11" s="353">
        <v>44</v>
      </c>
      <c r="Q11" s="353">
        <v>28</v>
      </c>
      <c r="R11" s="353">
        <v>68</v>
      </c>
      <c r="S11" s="353">
        <f t="shared" si="3"/>
        <v>96</v>
      </c>
      <c r="T11" s="353">
        <f t="shared" si="4"/>
        <v>52</v>
      </c>
      <c r="U11" s="354">
        <v>40</v>
      </c>
      <c r="V11" s="353">
        <v>64</v>
      </c>
      <c r="W11" s="353">
        <v>2</v>
      </c>
      <c r="X11" s="349">
        <f t="shared" ref="X11:X39" si="9">SUM(V11:W11)-P11</f>
        <v>22</v>
      </c>
      <c r="Y11" s="353">
        <v>70</v>
      </c>
      <c r="Z11" s="349">
        <v>0.79</v>
      </c>
      <c r="AA11" s="352">
        <f t="shared" ref="AA11:AA88" si="10">Z11*1.1</f>
        <v>0.86900000000000011</v>
      </c>
      <c r="AB11" s="352">
        <f t="shared" ref="AB11:AB88" si="11">AA11*1.4</f>
        <v>1.2166000000000001</v>
      </c>
      <c r="AC11" s="355">
        <f t="shared" ref="AC11:AC80" si="12">D11*0.9</f>
        <v>1.35</v>
      </c>
      <c r="AD11" s="356">
        <v>120</v>
      </c>
      <c r="AE11" s="354">
        <f t="shared" si="5"/>
        <v>76</v>
      </c>
      <c r="AF11" s="354">
        <v>20</v>
      </c>
      <c r="AG11" s="354">
        <v>74</v>
      </c>
      <c r="AH11" s="354">
        <v>22</v>
      </c>
      <c r="AI11" s="349">
        <v>1.65</v>
      </c>
      <c r="AJ11" s="353">
        <v>0.89</v>
      </c>
      <c r="AK11" s="349">
        <v>86824709</v>
      </c>
      <c r="AN11" s="353">
        <v>0.99</v>
      </c>
    </row>
    <row r="12" spans="1:41" s="349" customFormat="1" ht="15" customHeight="1" x14ac:dyDescent="0.25">
      <c r="A12" s="349">
        <v>4000192</v>
      </c>
      <c r="B12" s="349">
        <v>86532077</v>
      </c>
      <c r="C12" s="350" t="s">
        <v>164</v>
      </c>
      <c r="D12" s="351">
        <v>2</v>
      </c>
      <c r="E12" s="383">
        <f t="shared" si="1"/>
        <v>1.022</v>
      </c>
      <c r="G12" s="373">
        <v>0.73</v>
      </c>
      <c r="H12" s="353">
        <v>3.78</v>
      </c>
      <c r="I12" s="353">
        <v>1.97</v>
      </c>
      <c r="J12" s="349">
        <v>0.89</v>
      </c>
      <c r="K12" s="352">
        <f t="shared" si="2"/>
        <v>0.97900000000000009</v>
      </c>
      <c r="L12" s="349">
        <v>0.66</v>
      </c>
      <c r="M12" s="352">
        <f t="shared" si="7"/>
        <v>0.72600000000000009</v>
      </c>
      <c r="N12" s="352">
        <f t="shared" si="8"/>
        <v>1.0164</v>
      </c>
      <c r="O12" s="351">
        <v>1.95</v>
      </c>
      <c r="P12" s="353">
        <v>24</v>
      </c>
      <c r="Q12" s="353">
        <v>26</v>
      </c>
      <c r="R12" s="353">
        <v>129</v>
      </c>
      <c r="S12" s="353">
        <f t="shared" si="3"/>
        <v>155</v>
      </c>
      <c r="T12" s="353">
        <f t="shared" si="4"/>
        <v>131</v>
      </c>
      <c r="U12" s="354">
        <v>170</v>
      </c>
      <c r="V12" s="353">
        <v>63</v>
      </c>
      <c r="W12" s="353">
        <v>3</v>
      </c>
      <c r="X12" s="349">
        <f t="shared" si="9"/>
        <v>42</v>
      </c>
      <c r="Y12" s="353">
        <v>70</v>
      </c>
      <c r="Z12" s="349">
        <v>0.89</v>
      </c>
      <c r="AA12" s="352">
        <f t="shared" si="10"/>
        <v>0.97900000000000009</v>
      </c>
      <c r="AB12" s="352">
        <f t="shared" si="11"/>
        <v>1.3706</v>
      </c>
      <c r="AC12" s="355">
        <f t="shared" si="12"/>
        <v>1.8</v>
      </c>
      <c r="AD12" s="356">
        <v>120</v>
      </c>
      <c r="AE12" s="354">
        <f t="shared" si="5"/>
        <v>98</v>
      </c>
      <c r="AF12" s="354">
        <v>18</v>
      </c>
      <c r="AG12" s="354">
        <v>90</v>
      </c>
      <c r="AH12" s="354">
        <v>26</v>
      </c>
      <c r="AI12" s="349">
        <v>1.65</v>
      </c>
      <c r="AJ12" s="353">
        <v>0.73</v>
      </c>
      <c r="AK12" s="349">
        <v>86532077</v>
      </c>
      <c r="AN12" s="353">
        <v>1.97</v>
      </c>
    </row>
    <row r="13" spans="1:41" s="349" customFormat="1" x14ac:dyDescent="0.25">
      <c r="A13" s="349">
        <v>4000194</v>
      </c>
      <c r="B13" s="349">
        <v>25097527</v>
      </c>
      <c r="C13" s="350" t="s">
        <v>266</v>
      </c>
      <c r="D13" s="351">
        <v>0.8</v>
      </c>
      <c r="E13" s="383">
        <f t="shared" si="1"/>
        <v>0.61599999999999999</v>
      </c>
      <c r="G13" s="373">
        <v>0.44</v>
      </c>
      <c r="H13" s="353">
        <v>0.86</v>
      </c>
      <c r="I13" s="353">
        <v>0.8</v>
      </c>
      <c r="J13" s="349">
        <v>1.0900000000000001</v>
      </c>
      <c r="K13" s="352">
        <f t="shared" ref="K13:K20" si="13">J13*1.1</f>
        <v>1.1990000000000003</v>
      </c>
      <c r="L13" s="352">
        <v>0.4</v>
      </c>
      <c r="M13" s="352">
        <f t="shared" ref="M13:M20" si="14">L13*1.1</f>
        <v>0.44000000000000006</v>
      </c>
      <c r="N13" s="352">
        <f t="shared" ref="N13:N20" si="15">M13*1.4</f>
        <v>0.61599999999999999</v>
      </c>
      <c r="O13" s="351">
        <v>1.45</v>
      </c>
      <c r="P13" s="353">
        <v>39</v>
      </c>
      <c r="Q13" s="353">
        <v>40</v>
      </c>
      <c r="R13" s="353">
        <v>70</v>
      </c>
      <c r="S13" s="353">
        <f t="shared" si="3"/>
        <v>110</v>
      </c>
      <c r="T13" s="353">
        <f t="shared" si="4"/>
        <v>71</v>
      </c>
      <c r="U13" s="354">
        <v>120</v>
      </c>
      <c r="V13" s="353">
        <v>63</v>
      </c>
      <c r="W13" s="353">
        <v>9</v>
      </c>
      <c r="X13" s="349">
        <f t="shared" si="9"/>
        <v>33</v>
      </c>
      <c r="Y13" s="353">
        <v>70</v>
      </c>
      <c r="Z13" s="349">
        <v>0.55000000000000004</v>
      </c>
      <c r="AA13" s="352">
        <f t="shared" ref="AA13:AA36" si="16">Z13*1.1</f>
        <v>0.60500000000000009</v>
      </c>
      <c r="AB13" s="352">
        <f t="shared" ref="AB13:AB36" si="17">AA13*1.4</f>
        <v>0.84700000000000009</v>
      </c>
      <c r="AC13" s="355">
        <f t="shared" ref="AC13:AC39" si="18">D13*0.9</f>
        <v>0.72000000000000008</v>
      </c>
      <c r="AD13" s="356">
        <v>60</v>
      </c>
      <c r="AE13" s="354">
        <f t="shared" si="5"/>
        <v>42</v>
      </c>
      <c r="AF13" s="354">
        <v>29</v>
      </c>
      <c r="AG13" s="354">
        <v>64</v>
      </c>
      <c r="AH13" s="354">
        <v>7</v>
      </c>
      <c r="AI13" s="349">
        <v>0.89</v>
      </c>
      <c r="AJ13" s="353">
        <v>0.44</v>
      </c>
      <c r="AK13" s="349">
        <v>86637786</v>
      </c>
      <c r="AN13" s="353">
        <v>1.26</v>
      </c>
    </row>
    <row r="14" spans="1:41" s="479" customFormat="1" x14ac:dyDescent="0.25">
      <c r="A14" s="479">
        <v>4000595</v>
      </c>
      <c r="B14" s="482" t="s">
        <v>235</v>
      </c>
      <c r="C14" s="483" t="s">
        <v>92</v>
      </c>
      <c r="D14" s="484">
        <v>1.35</v>
      </c>
      <c r="E14" s="383">
        <f>H14*1.4</f>
        <v>0.95199999999999996</v>
      </c>
      <c r="G14" s="290" t="s">
        <v>278</v>
      </c>
      <c r="H14" s="288">
        <v>0.68</v>
      </c>
      <c r="I14" s="290">
        <v>1.35</v>
      </c>
      <c r="J14" s="483"/>
      <c r="K14" s="481">
        <f t="shared" si="13"/>
        <v>0</v>
      </c>
      <c r="M14" s="481">
        <f t="shared" si="14"/>
        <v>0</v>
      </c>
      <c r="N14" s="481">
        <f t="shared" si="15"/>
        <v>0</v>
      </c>
      <c r="O14" s="480">
        <v>1.2</v>
      </c>
      <c r="P14" s="290">
        <v>16</v>
      </c>
      <c r="Q14" s="290">
        <v>8</v>
      </c>
      <c r="R14" s="290">
        <v>14</v>
      </c>
      <c r="S14" s="288">
        <f t="shared" si="3"/>
        <v>22</v>
      </c>
      <c r="T14" s="290">
        <f t="shared" si="4"/>
        <v>6</v>
      </c>
      <c r="U14" s="289">
        <v>20</v>
      </c>
      <c r="V14" s="290">
        <v>28</v>
      </c>
      <c r="W14" s="290">
        <v>8</v>
      </c>
      <c r="X14" s="479">
        <f t="shared" si="9"/>
        <v>20</v>
      </c>
      <c r="Y14" s="290">
        <v>20</v>
      </c>
      <c r="Z14" s="290">
        <v>0.92</v>
      </c>
      <c r="AA14" s="481">
        <f t="shared" si="16"/>
        <v>1.0120000000000002</v>
      </c>
      <c r="AB14" s="481">
        <f t="shared" si="17"/>
        <v>1.4168000000000003</v>
      </c>
      <c r="AC14" s="326">
        <f t="shared" si="18"/>
        <v>1.2150000000000001</v>
      </c>
      <c r="AD14" s="485">
        <v>20</v>
      </c>
      <c r="AE14" s="486">
        <f t="shared" si="5"/>
        <v>8</v>
      </c>
      <c r="AF14" s="486">
        <v>18</v>
      </c>
      <c r="AG14" s="486">
        <v>24</v>
      </c>
      <c r="AH14" s="486">
        <v>2</v>
      </c>
      <c r="AI14" s="479">
        <v>0.67</v>
      </c>
      <c r="AJ14" s="290">
        <v>0</v>
      </c>
      <c r="AM14" s="487">
        <v>0.66</v>
      </c>
      <c r="AN14" s="290">
        <v>1</v>
      </c>
    </row>
    <row r="15" spans="1:41" s="349" customFormat="1" x14ac:dyDescent="0.25">
      <c r="A15" s="349">
        <v>4000196</v>
      </c>
      <c r="B15" s="349">
        <v>25097660</v>
      </c>
      <c r="C15" s="349" t="s">
        <v>81</v>
      </c>
      <c r="D15" s="351">
        <v>0.8</v>
      </c>
      <c r="E15" s="383">
        <f t="shared" si="1"/>
        <v>0.61599999999999999</v>
      </c>
      <c r="G15" s="373">
        <v>0.44</v>
      </c>
      <c r="H15" s="353">
        <v>0.87</v>
      </c>
      <c r="I15" s="377">
        <v>0.8</v>
      </c>
      <c r="J15" s="349">
        <v>1.0900000000000001</v>
      </c>
      <c r="K15" s="352">
        <f t="shared" si="13"/>
        <v>1.1990000000000003</v>
      </c>
      <c r="L15" s="349">
        <v>0.45</v>
      </c>
      <c r="M15" s="352">
        <f t="shared" si="14"/>
        <v>0.49500000000000005</v>
      </c>
      <c r="N15" s="352">
        <f t="shared" si="15"/>
        <v>0.69300000000000006</v>
      </c>
      <c r="O15" s="351">
        <v>1.45</v>
      </c>
      <c r="P15" s="353">
        <v>79</v>
      </c>
      <c r="Q15" s="353">
        <v>0</v>
      </c>
      <c r="R15" s="353">
        <v>80</v>
      </c>
      <c r="S15" s="353">
        <f t="shared" si="3"/>
        <v>80</v>
      </c>
      <c r="T15" s="353">
        <f t="shared" si="4"/>
        <v>1</v>
      </c>
      <c r="U15" s="354">
        <v>60</v>
      </c>
      <c r="V15" s="353">
        <v>80</v>
      </c>
      <c r="W15" s="353">
        <v>0</v>
      </c>
      <c r="X15" s="349">
        <f t="shared" si="9"/>
        <v>1</v>
      </c>
      <c r="Y15" s="353">
        <v>30</v>
      </c>
      <c r="Z15" s="349">
        <v>0.45</v>
      </c>
      <c r="AA15" s="352">
        <f t="shared" si="16"/>
        <v>0.49500000000000005</v>
      </c>
      <c r="AB15" s="352">
        <f t="shared" si="17"/>
        <v>0.69300000000000006</v>
      </c>
      <c r="AC15" s="355">
        <f t="shared" si="18"/>
        <v>0.72000000000000008</v>
      </c>
      <c r="AD15" s="356">
        <v>120</v>
      </c>
      <c r="AE15" s="354">
        <f t="shared" si="5"/>
        <v>98</v>
      </c>
      <c r="AF15" s="354">
        <v>19</v>
      </c>
      <c r="AG15" s="354">
        <v>79</v>
      </c>
      <c r="AH15" s="354">
        <v>38</v>
      </c>
      <c r="AI15" s="349">
        <v>0.89</v>
      </c>
      <c r="AJ15" s="353">
        <v>0.44</v>
      </c>
      <c r="AK15" s="349">
        <v>86637787</v>
      </c>
      <c r="AN15" s="353">
        <v>1.26</v>
      </c>
    </row>
    <row r="16" spans="1:41" x14ac:dyDescent="0.25">
      <c r="A16" s="224">
        <v>4000201</v>
      </c>
      <c r="B16" s="341">
        <v>2556472</v>
      </c>
      <c r="C16" s="258" t="s">
        <v>82</v>
      </c>
      <c r="D16" s="259">
        <v>2.2000000000000002</v>
      </c>
      <c r="E16" s="383"/>
      <c r="K16" s="260">
        <f t="shared" si="13"/>
        <v>0</v>
      </c>
      <c r="M16" s="260">
        <f t="shared" si="14"/>
        <v>0</v>
      </c>
      <c r="N16" s="260">
        <f t="shared" si="15"/>
        <v>0</v>
      </c>
      <c r="O16" s="261">
        <v>2.2000000000000002</v>
      </c>
      <c r="P16" s="335">
        <v>13</v>
      </c>
      <c r="Q16" s="335">
        <v>0</v>
      </c>
      <c r="R16" s="335">
        <v>0</v>
      </c>
      <c r="S16" s="338">
        <f t="shared" si="3"/>
        <v>0</v>
      </c>
      <c r="T16" s="335">
        <f t="shared" si="4"/>
        <v>-13</v>
      </c>
      <c r="U16" s="366">
        <v>0</v>
      </c>
      <c r="V16" s="262">
        <v>0</v>
      </c>
      <c r="W16" s="262">
        <v>0</v>
      </c>
      <c r="X16" s="224">
        <f t="shared" si="9"/>
        <v>-13</v>
      </c>
      <c r="Y16" s="262">
        <v>0</v>
      </c>
      <c r="AA16" s="260">
        <f t="shared" si="16"/>
        <v>0</v>
      </c>
      <c r="AB16" s="260">
        <f t="shared" si="17"/>
        <v>0</v>
      </c>
      <c r="AC16" s="263">
        <f t="shared" si="18"/>
        <v>1.9800000000000002</v>
      </c>
      <c r="AD16" s="264"/>
      <c r="AE16" s="265">
        <f t="shared" si="5"/>
        <v>-13</v>
      </c>
      <c r="AF16" s="265">
        <v>13</v>
      </c>
    </row>
    <row r="17" spans="1:41" s="349" customFormat="1" x14ac:dyDescent="0.25">
      <c r="A17" s="349">
        <v>4000198</v>
      </c>
      <c r="B17" s="349">
        <v>25097521</v>
      </c>
      <c r="C17" s="350" t="s">
        <v>83</v>
      </c>
      <c r="D17" s="351">
        <v>0.9</v>
      </c>
      <c r="E17" s="383">
        <f t="shared" si="1"/>
        <v>0.61599999999999999</v>
      </c>
      <c r="G17" s="373">
        <v>0.44</v>
      </c>
      <c r="H17" s="353">
        <v>0.87</v>
      </c>
      <c r="I17" s="353" t="s">
        <v>278</v>
      </c>
      <c r="J17" s="349">
        <v>1.0900000000000001</v>
      </c>
      <c r="K17" s="352">
        <f t="shared" si="13"/>
        <v>1.1990000000000003</v>
      </c>
      <c r="L17" s="349">
        <v>0.45</v>
      </c>
      <c r="M17" s="352">
        <f t="shared" si="14"/>
        <v>0.49500000000000005</v>
      </c>
      <c r="N17" s="352">
        <f t="shared" si="15"/>
        <v>0.69300000000000006</v>
      </c>
      <c r="O17" s="351">
        <v>1.45</v>
      </c>
      <c r="P17" s="353">
        <v>61</v>
      </c>
      <c r="Q17" s="353">
        <v>93</v>
      </c>
      <c r="R17" s="353">
        <v>173</v>
      </c>
      <c r="S17" s="353">
        <f t="shared" si="3"/>
        <v>266</v>
      </c>
      <c r="T17" s="353">
        <f t="shared" si="4"/>
        <v>205</v>
      </c>
      <c r="U17" s="354">
        <v>300</v>
      </c>
      <c r="V17" s="353">
        <v>182</v>
      </c>
      <c r="W17" s="353">
        <v>11</v>
      </c>
      <c r="X17" s="349">
        <f t="shared" si="9"/>
        <v>132</v>
      </c>
      <c r="Y17" s="353">
        <v>100</v>
      </c>
      <c r="Z17" s="349">
        <v>0.45</v>
      </c>
      <c r="AA17" s="352">
        <f t="shared" si="16"/>
        <v>0.49500000000000005</v>
      </c>
      <c r="AB17" s="352">
        <f t="shared" si="17"/>
        <v>0.69300000000000006</v>
      </c>
      <c r="AC17" s="355">
        <f t="shared" si="18"/>
        <v>0.81</v>
      </c>
      <c r="AD17" s="356">
        <v>240</v>
      </c>
      <c r="AE17" s="354">
        <f t="shared" si="5"/>
        <v>205</v>
      </c>
      <c r="AF17" s="354">
        <v>87</v>
      </c>
      <c r="AG17" s="354">
        <v>275</v>
      </c>
      <c r="AH17" s="354">
        <v>17</v>
      </c>
      <c r="AI17" s="349">
        <v>0.89</v>
      </c>
      <c r="AJ17" s="353">
        <v>0.44</v>
      </c>
      <c r="AK17" s="349">
        <v>86637788</v>
      </c>
      <c r="AN17" s="377">
        <v>0.8</v>
      </c>
    </row>
    <row r="18" spans="1:41" s="488" customFormat="1" ht="30" x14ac:dyDescent="0.25">
      <c r="A18" s="488">
        <v>4000200</v>
      </c>
      <c r="B18" s="343">
        <v>25133065</v>
      </c>
      <c r="C18" s="489" t="s">
        <v>84</v>
      </c>
      <c r="D18" s="480">
        <v>2</v>
      </c>
      <c r="E18" s="383">
        <f>H18*1.4</f>
        <v>1.694</v>
      </c>
      <c r="G18" s="490" t="s">
        <v>277</v>
      </c>
      <c r="H18" s="491">
        <v>1.21</v>
      </c>
      <c r="I18" s="491" t="s">
        <v>278</v>
      </c>
      <c r="J18" s="488">
        <v>1.43</v>
      </c>
      <c r="K18" s="313">
        <f t="shared" si="13"/>
        <v>1.573</v>
      </c>
      <c r="L18" s="488">
        <v>0.79</v>
      </c>
      <c r="M18" s="313">
        <f t="shared" si="14"/>
        <v>0.86900000000000011</v>
      </c>
      <c r="N18" s="313">
        <f t="shared" si="15"/>
        <v>1.2166000000000001</v>
      </c>
      <c r="O18" s="492">
        <v>2</v>
      </c>
      <c r="P18" s="290">
        <v>13</v>
      </c>
      <c r="Q18" s="290">
        <v>40</v>
      </c>
      <c r="R18" s="290">
        <v>156</v>
      </c>
      <c r="S18" s="288">
        <f t="shared" si="3"/>
        <v>196</v>
      </c>
      <c r="T18" s="290">
        <f t="shared" si="4"/>
        <v>183</v>
      </c>
      <c r="U18" s="289">
        <v>260</v>
      </c>
      <c r="V18" s="491">
        <v>48</v>
      </c>
      <c r="W18" s="491">
        <v>9</v>
      </c>
      <c r="X18" s="488">
        <f t="shared" si="9"/>
        <v>44</v>
      </c>
      <c r="Y18" s="491">
        <v>0</v>
      </c>
      <c r="AA18" s="313">
        <f t="shared" si="16"/>
        <v>0</v>
      </c>
      <c r="AB18" s="313">
        <f t="shared" si="17"/>
        <v>0</v>
      </c>
      <c r="AC18" s="314">
        <f t="shared" si="18"/>
        <v>1.8</v>
      </c>
      <c r="AD18" s="493">
        <v>0</v>
      </c>
      <c r="AE18" s="315">
        <f t="shared" si="5"/>
        <v>-35</v>
      </c>
      <c r="AF18" s="315">
        <v>95</v>
      </c>
      <c r="AG18" s="289">
        <v>60</v>
      </c>
      <c r="AH18" s="315">
        <v>0</v>
      </c>
      <c r="AI18" s="313">
        <v>1.7</v>
      </c>
      <c r="AJ18" s="494">
        <v>0.75</v>
      </c>
      <c r="AK18" s="488">
        <v>25097565</v>
      </c>
      <c r="AN18" s="290" t="s">
        <v>179</v>
      </c>
    </row>
    <row r="19" spans="1:41" s="349" customFormat="1" x14ac:dyDescent="0.25">
      <c r="A19" s="349">
        <v>4000202</v>
      </c>
      <c r="B19" s="349">
        <v>25093506</v>
      </c>
      <c r="C19" s="350" t="s">
        <v>117</v>
      </c>
      <c r="D19" s="351">
        <v>1</v>
      </c>
      <c r="E19" s="383">
        <f t="shared" si="1"/>
        <v>0.53199999999999992</v>
      </c>
      <c r="G19" s="373">
        <v>0.38</v>
      </c>
      <c r="H19" s="377">
        <v>0.8</v>
      </c>
      <c r="I19" s="353">
        <v>1.54</v>
      </c>
      <c r="J19" s="349">
        <v>0.47</v>
      </c>
      <c r="K19" s="352">
        <f t="shared" si="13"/>
        <v>0.51700000000000002</v>
      </c>
      <c r="L19" s="349">
        <v>0.38</v>
      </c>
      <c r="M19" s="352">
        <f t="shared" si="14"/>
        <v>0.41800000000000004</v>
      </c>
      <c r="N19" s="352">
        <f t="shared" si="15"/>
        <v>0.58520000000000005</v>
      </c>
      <c r="O19" s="351">
        <v>0.65</v>
      </c>
      <c r="P19" s="353">
        <v>20</v>
      </c>
      <c r="Q19" s="353">
        <v>24</v>
      </c>
      <c r="R19" s="353">
        <v>51</v>
      </c>
      <c r="S19" s="353">
        <f t="shared" si="3"/>
        <v>75</v>
      </c>
      <c r="T19" s="353">
        <f t="shared" si="4"/>
        <v>55</v>
      </c>
      <c r="U19" s="354">
        <v>70</v>
      </c>
      <c r="V19" s="353">
        <v>48</v>
      </c>
      <c r="W19" s="353">
        <v>1</v>
      </c>
      <c r="X19" s="349">
        <f t="shared" si="9"/>
        <v>29</v>
      </c>
      <c r="Y19" s="353">
        <v>10</v>
      </c>
      <c r="Z19" s="349">
        <v>0.37</v>
      </c>
      <c r="AA19" s="352">
        <f t="shared" si="16"/>
        <v>0.40700000000000003</v>
      </c>
      <c r="AB19" s="352">
        <f t="shared" si="17"/>
        <v>0.56979999999999997</v>
      </c>
      <c r="AC19" s="355">
        <f t="shared" si="18"/>
        <v>0.9</v>
      </c>
      <c r="AD19" s="356">
        <v>20</v>
      </c>
      <c r="AE19" s="354">
        <f t="shared" si="5"/>
        <v>6</v>
      </c>
      <c r="AF19" s="354">
        <v>52</v>
      </c>
      <c r="AG19" s="354">
        <v>51</v>
      </c>
      <c r="AH19" s="354">
        <v>7</v>
      </c>
      <c r="AI19" s="349">
        <v>0.79</v>
      </c>
      <c r="AJ19" s="353">
        <v>0.37</v>
      </c>
      <c r="AK19" s="349">
        <v>86513402</v>
      </c>
      <c r="AN19" s="377">
        <v>0.8</v>
      </c>
    </row>
    <row r="20" spans="1:41" s="381" customFormat="1" x14ac:dyDescent="0.25">
      <c r="A20" s="381">
        <v>4000502</v>
      </c>
      <c r="B20" s="381">
        <v>25097502</v>
      </c>
      <c r="C20" s="382" t="s">
        <v>118</v>
      </c>
      <c r="D20" s="383">
        <v>1.2</v>
      </c>
      <c r="E20" s="383">
        <f t="shared" si="1"/>
        <v>0.71399999999999997</v>
      </c>
      <c r="G20" s="305">
        <v>0.51</v>
      </c>
      <c r="H20" s="384">
        <v>1.31</v>
      </c>
      <c r="I20" s="393">
        <v>1.6</v>
      </c>
      <c r="J20" s="381">
        <v>1.63</v>
      </c>
      <c r="K20" s="386">
        <f t="shared" si="13"/>
        <v>1.7929999999999999</v>
      </c>
      <c r="L20" s="381">
        <v>0.9</v>
      </c>
      <c r="M20" s="386">
        <f t="shared" si="14"/>
        <v>0.9900000000000001</v>
      </c>
      <c r="N20" s="386">
        <f t="shared" si="15"/>
        <v>1.3860000000000001</v>
      </c>
      <c r="O20" s="383">
        <v>2.65</v>
      </c>
      <c r="P20" s="384">
        <v>24</v>
      </c>
      <c r="Q20" s="384">
        <v>11</v>
      </c>
      <c r="R20" s="384">
        <v>61</v>
      </c>
      <c r="S20" s="384">
        <f t="shared" si="3"/>
        <v>72</v>
      </c>
      <c r="T20" s="384">
        <f t="shared" si="4"/>
        <v>48</v>
      </c>
      <c r="U20" s="387">
        <v>400</v>
      </c>
      <c r="V20" s="384">
        <v>50</v>
      </c>
      <c r="W20" s="384">
        <v>1</v>
      </c>
      <c r="X20" s="381">
        <f t="shared" si="9"/>
        <v>27</v>
      </c>
      <c r="Y20" s="384">
        <v>30</v>
      </c>
      <c r="AA20" s="386">
        <f t="shared" si="16"/>
        <v>0</v>
      </c>
      <c r="AB20" s="386">
        <f t="shared" si="17"/>
        <v>0</v>
      </c>
      <c r="AC20" s="388">
        <f t="shared" si="18"/>
        <v>1.08</v>
      </c>
      <c r="AD20" s="389">
        <v>10</v>
      </c>
      <c r="AE20" s="387">
        <f t="shared" si="5"/>
        <v>-24</v>
      </c>
      <c r="AF20" s="387">
        <v>86</v>
      </c>
      <c r="AG20" s="387">
        <v>42</v>
      </c>
      <c r="AH20" s="387">
        <v>20</v>
      </c>
      <c r="AI20" s="381" t="s">
        <v>173</v>
      </c>
      <c r="AJ20" s="384">
        <v>0.82</v>
      </c>
      <c r="AK20" s="381">
        <v>25093455</v>
      </c>
      <c r="AL20" s="381" t="s">
        <v>174</v>
      </c>
      <c r="AN20" s="393">
        <v>1.6</v>
      </c>
    </row>
    <row r="21" spans="1:41" s="479" customFormat="1" x14ac:dyDescent="0.25">
      <c r="A21" s="479">
        <v>4000694</v>
      </c>
      <c r="B21" s="495" t="s">
        <v>224</v>
      </c>
      <c r="C21" s="496" t="s">
        <v>119</v>
      </c>
      <c r="D21" s="480">
        <v>3</v>
      </c>
      <c r="E21" s="383">
        <f>H21*1.4</f>
        <v>2.5339999999999998</v>
      </c>
      <c r="G21" s="290" t="s">
        <v>278</v>
      </c>
      <c r="H21" s="288">
        <v>1.81</v>
      </c>
      <c r="I21" s="290" t="s">
        <v>278</v>
      </c>
      <c r="K21" s="481"/>
      <c r="N21" s="481"/>
      <c r="P21" s="290">
        <v>64</v>
      </c>
      <c r="Q21" s="290">
        <v>113</v>
      </c>
      <c r="R21" s="290">
        <v>236</v>
      </c>
      <c r="S21" s="288">
        <f t="shared" si="3"/>
        <v>349</v>
      </c>
      <c r="T21" s="290">
        <f t="shared" si="4"/>
        <v>285</v>
      </c>
      <c r="U21" s="289">
        <v>120</v>
      </c>
      <c r="V21" s="290"/>
      <c r="W21" s="290"/>
      <c r="X21" s="479">
        <f t="shared" si="9"/>
        <v>-64</v>
      </c>
      <c r="Y21" s="290">
        <v>180</v>
      </c>
      <c r="Z21" s="290">
        <v>1.8</v>
      </c>
      <c r="AA21" s="481">
        <f t="shared" si="16"/>
        <v>1.9800000000000002</v>
      </c>
      <c r="AB21" s="481">
        <f t="shared" si="17"/>
        <v>2.7720000000000002</v>
      </c>
      <c r="AC21" s="326">
        <f t="shared" si="18"/>
        <v>2.7</v>
      </c>
      <c r="AD21" s="485">
        <v>340</v>
      </c>
      <c r="AE21" s="486">
        <f t="shared" si="5"/>
        <v>334</v>
      </c>
      <c r="AF21" s="486">
        <v>60</v>
      </c>
      <c r="AG21" s="486">
        <v>256</v>
      </c>
      <c r="AH21" s="486">
        <v>138</v>
      </c>
      <c r="AI21" s="479">
        <v>3.38</v>
      </c>
      <c r="AJ21" s="494">
        <v>2.92</v>
      </c>
      <c r="AL21" s="455"/>
      <c r="AM21" s="479">
        <v>2.64</v>
      </c>
      <c r="AN21" s="290" t="s">
        <v>234</v>
      </c>
      <c r="AO21" s="479" t="s">
        <v>201</v>
      </c>
    </row>
    <row r="22" spans="1:41" s="406" customFormat="1" x14ac:dyDescent="0.25">
      <c r="A22" s="406">
        <v>4000203</v>
      </c>
      <c r="B22" s="406">
        <v>25090955</v>
      </c>
      <c r="C22" s="409" t="s">
        <v>115</v>
      </c>
      <c r="D22" s="407">
        <v>1.1499999999999999</v>
      </c>
      <c r="E22" s="383"/>
      <c r="G22" s="374"/>
      <c r="H22" s="408"/>
      <c r="I22" s="408"/>
      <c r="J22" s="409">
        <v>1.1599999999999999</v>
      </c>
      <c r="K22" s="410">
        <f>J22*1.1</f>
        <v>1.276</v>
      </c>
      <c r="M22" s="410">
        <f>L22*1.1</f>
        <v>0</v>
      </c>
      <c r="N22" s="410">
        <f>M22*1.4</f>
        <v>0</v>
      </c>
      <c r="O22" s="407">
        <v>1.45</v>
      </c>
      <c r="P22" s="408">
        <v>89</v>
      </c>
      <c r="Q22" s="408">
        <v>12</v>
      </c>
      <c r="R22" s="408">
        <v>48</v>
      </c>
      <c r="S22" s="408">
        <f t="shared" si="3"/>
        <v>60</v>
      </c>
      <c r="T22" s="408">
        <f t="shared" si="4"/>
        <v>-29</v>
      </c>
      <c r="U22" s="411">
        <v>0</v>
      </c>
      <c r="V22" s="408">
        <v>9</v>
      </c>
      <c r="W22" s="408">
        <v>1</v>
      </c>
      <c r="X22" s="406">
        <f t="shared" si="9"/>
        <v>-79</v>
      </c>
      <c r="Y22" s="408">
        <v>120</v>
      </c>
      <c r="Z22" s="408">
        <v>0.69</v>
      </c>
      <c r="AA22" s="410">
        <f t="shared" si="16"/>
        <v>0.75900000000000001</v>
      </c>
      <c r="AB22" s="410">
        <f t="shared" si="17"/>
        <v>1.0626</v>
      </c>
      <c r="AC22" s="412">
        <f t="shared" si="18"/>
        <v>1.0349999999999999</v>
      </c>
      <c r="AD22" s="413">
        <v>120</v>
      </c>
      <c r="AE22" s="411">
        <f t="shared" si="5"/>
        <v>97</v>
      </c>
      <c r="AF22" s="411">
        <v>27</v>
      </c>
      <c r="AG22" s="411">
        <v>103</v>
      </c>
      <c r="AH22" s="411">
        <v>21</v>
      </c>
      <c r="AI22" s="406">
        <v>0.79</v>
      </c>
      <c r="AJ22" s="408">
        <v>0.65</v>
      </c>
      <c r="AK22" s="406">
        <v>86535599</v>
      </c>
      <c r="AN22" s="408">
        <v>1.19</v>
      </c>
    </row>
    <row r="23" spans="1:41" s="349" customFormat="1" x14ac:dyDescent="0.25">
      <c r="A23" s="349">
        <v>4000205</v>
      </c>
      <c r="B23" s="349">
        <v>25093464</v>
      </c>
      <c r="C23" s="350" t="s">
        <v>60</v>
      </c>
      <c r="D23" s="351">
        <v>1.2</v>
      </c>
      <c r="E23" s="383">
        <f t="shared" si="1"/>
        <v>1.0779999999999998</v>
      </c>
      <c r="G23" s="373">
        <v>0.77</v>
      </c>
      <c r="H23" s="353">
        <v>1.1499999999999999</v>
      </c>
      <c r="I23" s="353">
        <v>1.59</v>
      </c>
      <c r="J23" s="350">
        <v>1.43</v>
      </c>
      <c r="K23" s="352">
        <f>J23*1.1</f>
        <v>1.573</v>
      </c>
      <c r="L23" s="349">
        <v>0.81</v>
      </c>
      <c r="M23" s="352">
        <f>L23*1.1</f>
        <v>0.89100000000000013</v>
      </c>
      <c r="N23" s="352">
        <f>M23*1.4</f>
        <v>1.2474000000000001</v>
      </c>
      <c r="O23" s="351">
        <v>1.65</v>
      </c>
      <c r="P23" s="353">
        <v>62</v>
      </c>
      <c r="Q23" s="353">
        <v>87</v>
      </c>
      <c r="R23" s="353">
        <v>162</v>
      </c>
      <c r="S23" s="353">
        <f t="shared" si="3"/>
        <v>249</v>
      </c>
      <c r="T23" s="353">
        <f t="shared" si="4"/>
        <v>187</v>
      </c>
      <c r="U23" s="354">
        <v>220</v>
      </c>
      <c r="V23" s="353">
        <v>516</v>
      </c>
      <c r="W23" s="353">
        <v>26</v>
      </c>
      <c r="X23" s="349">
        <f t="shared" si="9"/>
        <v>480</v>
      </c>
      <c r="Y23" s="353">
        <v>60</v>
      </c>
      <c r="Z23" s="353">
        <v>0.81</v>
      </c>
      <c r="AA23" s="352">
        <f t="shared" si="16"/>
        <v>0.89100000000000013</v>
      </c>
      <c r="AB23" s="352">
        <f t="shared" si="17"/>
        <v>1.2474000000000001</v>
      </c>
      <c r="AC23" s="355">
        <f t="shared" si="18"/>
        <v>1.08</v>
      </c>
      <c r="AD23" s="356">
        <v>280</v>
      </c>
      <c r="AE23" s="354">
        <f t="shared" si="5"/>
        <v>214</v>
      </c>
      <c r="AF23" s="354">
        <v>30</v>
      </c>
      <c r="AG23" s="354">
        <v>151</v>
      </c>
      <c r="AH23" s="354">
        <v>93</v>
      </c>
      <c r="AI23" s="349">
        <v>1.29</v>
      </c>
      <c r="AJ23" s="353">
        <v>0.77</v>
      </c>
      <c r="AK23" s="349">
        <v>25085643</v>
      </c>
      <c r="AN23" s="353">
        <v>1.0900000000000001</v>
      </c>
    </row>
    <row r="24" spans="1:41" s="406" customFormat="1" x14ac:dyDescent="0.25">
      <c r="A24" s="406">
        <v>4000206</v>
      </c>
      <c r="B24" s="406">
        <v>25093665</v>
      </c>
      <c r="C24" s="406" t="s">
        <v>120</v>
      </c>
      <c r="D24" s="407">
        <v>1.6</v>
      </c>
      <c r="E24" s="383"/>
      <c r="G24" s="374"/>
      <c r="H24" s="408"/>
      <c r="I24" s="408"/>
      <c r="J24" s="409">
        <v>1.63</v>
      </c>
      <c r="K24" s="410">
        <f>J24*1.1</f>
        <v>1.7929999999999999</v>
      </c>
      <c r="L24" s="406">
        <v>0.96</v>
      </c>
      <c r="M24" s="410">
        <f>L24*1.1</f>
        <v>1.056</v>
      </c>
      <c r="N24" s="410">
        <f>M24*1.4</f>
        <v>1.4783999999999999</v>
      </c>
      <c r="O24" s="407">
        <v>1.8</v>
      </c>
      <c r="P24" s="408">
        <v>169</v>
      </c>
      <c r="Q24" s="408">
        <v>55</v>
      </c>
      <c r="R24" s="408">
        <v>161</v>
      </c>
      <c r="S24" s="408">
        <f t="shared" si="3"/>
        <v>216</v>
      </c>
      <c r="T24" s="408">
        <f t="shared" si="4"/>
        <v>47</v>
      </c>
      <c r="U24" s="411">
        <v>0</v>
      </c>
      <c r="V24" s="408">
        <v>90</v>
      </c>
      <c r="W24" s="408">
        <v>9</v>
      </c>
      <c r="X24" s="406">
        <f t="shared" si="9"/>
        <v>-70</v>
      </c>
      <c r="Y24" s="408">
        <v>200</v>
      </c>
      <c r="Z24" s="406">
        <v>0.95</v>
      </c>
      <c r="AA24" s="410">
        <f t="shared" si="16"/>
        <v>1.0449999999999999</v>
      </c>
      <c r="AB24" s="410">
        <f t="shared" si="17"/>
        <v>1.4629999999999999</v>
      </c>
      <c r="AC24" s="412">
        <f t="shared" si="18"/>
        <v>1.4400000000000002</v>
      </c>
      <c r="AD24" s="413">
        <v>350</v>
      </c>
      <c r="AE24" s="411">
        <f t="shared" si="5"/>
        <v>305</v>
      </c>
      <c r="AF24" s="411">
        <v>26</v>
      </c>
      <c r="AG24" s="411">
        <v>264</v>
      </c>
      <c r="AH24" s="411">
        <v>67</v>
      </c>
      <c r="AI24" s="406">
        <v>1.49</v>
      </c>
      <c r="AJ24" s="408">
        <v>0.96</v>
      </c>
      <c r="AK24" s="406">
        <v>86689039</v>
      </c>
      <c r="AN24" s="414">
        <v>1.6</v>
      </c>
    </row>
    <row r="25" spans="1:41" s="369" customFormat="1" x14ac:dyDescent="0.25">
      <c r="A25" s="369">
        <v>4000699</v>
      </c>
      <c r="B25" s="420">
        <v>86689070</v>
      </c>
      <c r="C25" s="421" t="s">
        <v>135</v>
      </c>
      <c r="D25" s="372">
        <v>3</v>
      </c>
      <c r="E25" s="383"/>
      <c r="G25" s="374"/>
      <c r="H25" s="422"/>
      <c r="I25" s="374"/>
      <c r="P25" s="267">
        <v>27</v>
      </c>
      <c r="Q25" s="267">
        <v>6</v>
      </c>
      <c r="R25" s="267">
        <v>17</v>
      </c>
      <c r="S25" s="374">
        <f t="shared" si="3"/>
        <v>23</v>
      </c>
      <c r="T25" s="267">
        <f t="shared" si="4"/>
        <v>-4</v>
      </c>
      <c r="U25" s="266">
        <v>0</v>
      </c>
      <c r="V25" s="374"/>
      <c r="W25" s="374"/>
      <c r="X25" s="369">
        <f t="shared" si="9"/>
        <v>-27</v>
      </c>
      <c r="Y25" s="374">
        <v>30</v>
      </c>
      <c r="Z25" s="374">
        <v>2.4900000000000002</v>
      </c>
      <c r="AA25" s="371">
        <f t="shared" si="16"/>
        <v>2.7390000000000003</v>
      </c>
      <c r="AB25" s="371">
        <f t="shared" si="17"/>
        <v>3.8346</v>
      </c>
      <c r="AC25" s="423">
        <f t="shared" si="18"/>
        <v>2.7</v>
      </c>
      <c r="AD25" s="424">
        <v>0</v>
      </c>
      <c r="AE25" s="266">
        <f t="shared" si="5"/>
        <v>-10</v>
      </c>
      <c r="AF25" s="266">
        <v>50</v>
      </c>
      <c r="AG25" s="266">
        <v>33</v>
      </c>
      <c r="AH25" s="266">
        <v>7</v>
      </c>
      <c r="AI25" s="369">
        <v>4.05</v>
      </c>
      <c r="AJ25" s="374">
        <v>2.38</v>
      </c>
      <c r="AK25" s="369">
        <v>18713618</v>
      </c>
      <c r="AN25" s="374">
        <v>2.97</v>
      </c>
    </row>
    <row r="26" spans="1:41" s="349" customFormat="1" x14ac:dyDescent="0.25">
      <c r="A26" s="349">
        <v>4000212</v>
      </c>
      <c r="B26" s="349">
        <v>25097555</v>
      </c>
      <c r="C26" s="350" t="s">
        <v>213</v>
      </c>
      <c r="D26" s="351">
        <v>2</v>
      </c>
      <c r="E26" s="383">
        <f t="shared" si="1"/>
        <v>0.55999999999999994</v>
      </c>
      <c r="G26" s="380">
        <v>0.4</v>
      </c>
      <c r="H26" s="353" t="s">
        <v>278</v>
      </c>
      <c r="I26" s="377">
        <v>2.09</v>
      </c>
      <c r="J26" s="350">
        <v>1.49</v>
      </c>
      <c r="K26" s="352">
        <f t="shared" ref="K26:K34" si="19">J26*1.1</f>
        <v>1.639</v>
      </c>
      <c r="L26" s="349">
        <v>0.38</v>
      </c>
      <c r="M26" s="352">
        <f t="shared" ref="M26:M34" si="20">L26*1.1</f>
        <v>0.41800000000000004</v>
      </c>
      <c r="N26" s="352">
        <f t="shared" ref="N26:N34" si="21">M26*1.4</f>
        <v>0.58520000000000005</v>
      </c>
      <c r="O26" s="351">
        <v>1.8</v>
      </c>
      <c r="P26" s="353">
        <v>42</v>
      </c>
      <c r="Q26" s="353">
        <v>16</v>
      </c>
      <c r="R26" s="353">
        <v>46</v>
      </c>
      <c r="S26" s="353">
        <f t="shared" si="3"/>
        <v>62</v>
      </c>
      <c r="T26" s="353">
        <f t="shared" si="4"/>
        <v>20</v>
      </c>
      <c r="U26" s="354">
        <v>80</v>
      </c>
      <c r="V26" s="353">
        <v>44</v>
      </c>
      <c r="W26" s="353">
        <v>5</v>
      </c>
      <c r="X26" s="349">
        <f t="shared" si="9"/>
        <v>7</v>
      </c>
      <c r="Y26" s="353">
        <v>50</v>
      </c>
      <c r="Z26" s="353">
        <v>0.37</v>
      </c>
      <c r="AA26" s="352">
        <f t="shared" si="16"/>
        <v>0.40700000000000003</v>
      </c>
      <c r="AB26" s="352">
        <f t="shared" si="17"/>
        <v>0.56979999999999997</v>
      </c>
      <c r="AC26" s="355">
        <f t="shared" si="18"/>
        <v>1.8</v>
      </c>
      <c r="AD26" s="356">
        <v>20</v>
      </c>
      <c r="AE26" s="354">
        <f t="shared" si="5"/>
        <v>-15</v>
      </c>
      <c r="AF26" s="354">
        <v>84</v>
      </c>
      <c r="AG26" s="354">
        <v>52</v>
      </c>
      <c r="AH26" s="354">
        <v>17</v>
      </c>
      <c r="AI26" s="349">
        <v>1.1499999999999999</v>
      </c>
      <c r="AJ26" s="377">
        <v>0.4</v>
      </c>
      <c r="AK26" s="349">
        <v>86776934</v>
      </c>
      <c r="AN26" s="353">
        <v>2.09</v>
      </c>
    </row>
    <row r="27" spans="1:41" s="381" customFormat="1" x14ac:dyDescent="0.25">
      <c r="A27" s="381">
        <v>4000213</v>
      </c>
      <c r="B27" s="381">
        <v>25097544</v>
      </c>
      <c r="C27" s="381" t="s">
        <v>20</v>
      </c>
      <c r="D27" s="383">
        <v>1.2</v>
      </c>
      <c r="E27" s="383">
        <f t="shared" si="1"/>
        <v>1.0499999999999998</v>
      </c>
      <c r="G27" s="305">
        <v>0.75</v>
      </c>
      <c r="H27" s="384">
        <v>1.73</v>
      </c>
      <c r="I27" s="384">
        <v>1.19</v>
      </c>
      <c r="J27" s="382">
        <v>0.74</v>
      </c>
      <c r="K27" s="386">
        <f t="shared" si="19"/>
        <v>0.81400000000000006</v>
      </c>
      <c r="L27" s="381">
        <v>0.74</v>
      </c>
      <c r="M27" s="386">
        <f t="shared" si="20"/>
        <v>0.81400000000000006</v>
      </c>
      <c r="N27" s="386">
        <f t="shared" si="21"/>
        <v>1.1395999999999999</v>
      </c>
      <c r="O27" s="383">
        <v>1.4</v>
      </c>
      <c r="P27" s="384">
        <v>16</v>
      </c>
      <c r="Q27" s="384">
        <v>134</v>
      </c>
      <c r="R27" s="384">
        <v>262</v>
      </c>
      <c r="S27" s="384">
        <f t="shared" si="3"/>
        <v>396</v>
      </c>
      <c r="T27" s="384">
        <f t="shared" si="4"/>
        <v>380</v>
      </c>
      <c r="U27" s="387">
        <v>480</v>
      </c>
      <c r="V27" s="384">
        <v>192</v>
      </c>
      <c r="W27" s="384">
        <v>50</v>
      </c>
      <c r="X27" s="381">
        <f t="shared" si="9"/>
        <v>226</v>
      </c>
      <c r="Y27" s="384">
        <v>200</v>
      </c>
      <c r="Z27" s="384">
        <v>0.73</v>
      </c>
      <c r="AA27" s="386">
        <f t="shared" si="16"/>
        <v>0.80300000000000005</v>
      </c>
      <c r="AB27" s="386">
        <f t="shared" si="17"/>
        <v>1.1242000000000001</v>
      </c>
      <c r="AC27" s="388">
        <f t="shared" si="18"/>
        <v>1.08</v>
      </c>
      <c r="AD27" s="389">
        <v>400</v>
      </c>
      <c r="AE27" s="387">
        <f t="shared" si="5"/>
        <v>315</v>
      </c>
      <c r="AF27" s="387">
        <v>41</v>
      </c>
      <c r="AG27" s="387">
        <v>193</v>
      </c>
      <c r="AH27" s="387">
        <v>163</v>
      </c>
      <c r="AJ27" s="393">
        <v>0.75</v>
      </c>
      <c r="AN27" s="384">
        <v>0.99</v>
      </c>
    </row>
    <row r="28" spans="1:41" s="252" customFormat="1" x14ac:dyDescent="0.25">
      <c r="A28" s="252">
        <v>4000220</v>
      </c>
      <c r="B28" s="342" t="s">
        <v>227</v>
      </c>
      <c r="C28" s="252" t="s">
        <v>293</v>
      </c>
      <c r="D28" s="255">
        <v>7</v>
      </c>
      <c r="E28" s="383">
        <f>I28*1.4</f>
        <v>8.3859999999999992</v>
      </c>
      <c r="F28" s="252" t="s">
        <v>294</v>
      </c>
      <c r="G28" s="357" t="s">
        <v>278</v>
      </c>
      <c r="H28" s="364">
        <v>10.16</v>
      </c>
      <c r="I28" s="358">
        <v>5.99</v>
      </c>
      <c r="J28" s="253">
        <v>5.78</v>
      </c>
      <c r="K28" s="254">
        <f t="shared" si="19"/>
        <v>6.3580000000000005</v>
      </c>
      <c r="M28" s="254">
        <f t="shared" si="20"/>
        <v>0</v>
      </c>
      <c r="N28" s="254">
        <f t="shared" si="21"/>
        <v>0</v>
      </c>
      <c r="O28" s="255">
        <v>7</v>
      </c>
      <c r="P28" s="335">
        <v>4</v>
      </c>
      <c r="Q28" s="335">
        <v>9</v>
      </c>
      <c r="R28" s="335">
        <v>9</v>
      </c>
      <c r="S28" s="338">
        <f t="shared" si="3"/>
        <v>18</v>
      </c>
      <c r="T28" s="335">
        <f t="shared" si="4"/>
        <v>14</v>
      </c>
      <c r="U28" s="366">
        <v>20</v>
      </c>
      <c r="V28" s="256"/>
      <c r="W28" s="256"/>
      <c r="X28" s="252">
        <f t="shared" si="9"/>
        <v>-4</v>
      </c>
      <c r="Y28" s="256">
        <v>0</v>
      </c>
      <c r="AA28" s="278">
        <f t="shared" si="16"/>
        <v>0</v>
      </c>
      <c r="AB28" s="278">
        <f t="shared" si="17"/>
        <v>0</v>
      </c>
      <c r="AC28" s="279">
        <f t="shared" si="18"/>
        <v>6.3</v>
      </c>
      <c r="AD28" s="257">
        <v>18</v>
      </c>
      <c r="AE28" s="280">
        <f t="shared" si="5"/>
        <v>17</v>
      </c>
      <c r="AF28" s="280">
        <v>4</v>
      </c>
      <c r="AG28" s="281">
        <v>9</v>
      </c>
      <c r="AH28" s="280">
        <v>12</v>
      </c>
      <c r="AJ28" s="256"/>
      <c r="AN28" s="256">
        <v>4.99</v>
      </c>
    </row>
    <row r="29" spans="1:41" s="252" customFormat="1" x14ac:dyDescent="0.25">
      <c r="A29" s="252">
        <v>4000748</v>
      </c>
      <c r="B29" s="342"/>
      <c r="C29" s="252" t="s">
        <v>290</v>
      </c>
      <c r="D29" s="255">
        <v>6.3</v>
      </c>
      <c r="E29" s="383">
        <f t="shared" si="1"/>
        <v>6.3</v>
      </c>
      <c r="G29" s="363">
        <v>4.5</v>
      </c>
      <c r="H29" s="364">
        <v>6.71</v>
      </c>
      <c r="I29" s="364">
        <v>4.9800000000000004</v>
      </c>
      <c r="J29" s="253"/>
      <c r="K29" s="254"/>
      <c r="M29" s="254"/>
      <c r="N29" s="254"/>
      <c r="O29" s="255"/>
      <c r="P29" s="335"/>
      <c r="Q29" s="335"/>
      <c r="R29" s="335"/>
      <c r="S29" s="338"/>
      <c r="T29" s="335"/>
      <c r="U29" s="366"/>
      <c r="V29" s="256"/>
      <c r="W29" s="256"/>
      <c r="Y29" s="256"/>
      <c r="AA29" s="278"/>
      <c r="AB29" s="278"/>
      <c r="AC29" s="279">
        <f t="shared" si="18"/>
        <v>5.67</v>
      </c>
      <c r="AD29" s="257"/>
      <c r="AE29" s="280"/>
      <c r="AF29" s="280"/>
      <c r="AG29" s="281"/>
      <c r="AH29" s="280"/>
      <c r="AJ29" s="256"/>
      <c r="AN29" s="256"/>
    </row>
    <row r="30" spans="1:41" s="349" customFormat="1" x14ac:dyDescent="0.25">
      <c r="A30" s="349">
        <v>4000210</v>
      </c>
      <c r="B30" s="349">
        <v>86534897</v>
      </c>
      <c r="C30" s="349" t="s">
        <v>39</v>
      </c>
      <c r="D30" s="351">
        <v>3.2</v>
      </c>
      <c r="E30" s="383">
        <f t="shared" si="1"/>
        <v>2.6040000000000001</v>
      </c>
      <c r="G30" s="373">
        <v>1.86</v>
      </c>
      <c r="H30" s="377">
        <v>2.2000000000000002</v>
      </c>
      <c r="I30" s="353">
        <v>3.19</v>
      </c>
      <c r="J30" s="349">
        <v>3.13</v>
      </c>
      <c r="K30" s="352">
        <f t="shared" si="19"/>
        <v>3.4430000000000001</v>
      </c>
      <c r="L30" s="349">
        <v>1.73</v>
      </c>
      <c r="M30" s="352">
        <f t="shared" si="20"/>
        <v>1.903</v>
      </c>
      <c r="N30" s="352">
        <f t="shared" si="21"/>
        <v>2.6641999999999997</v>
      </c>
      <c r="O30" s="351">
        <v>3.15</v>
      </c>
      <c r="P30" s="353">
        <v>18</v>
      </c>
      <c r="Q30" s="353">
        <v>17</v>
      </c>
      <c r="R30" s="353">
        <v>40</v>
      </c>
      <c r="S30" s="353">
        <f t="shared" si="3"/>
        <v>57</v>
      </c>
      <c r="T30" s="353">
        <f t="shared" si="4"/>
        <v>39</v>
      </c>
      <c r="U30" s="354">
        <v>55</v>
      </c>
      <c r="V30" s="353">
        <v>29</v>
      </c>
      <c r="W30" s="353">
        <v>4</v>
      </c>
      <c r="X30" s="349">
        <f t="shared" si="9"/>
        <v>15</v>
      </c>
      <c r="Y30" s="353">
        <v>30</v>
      </c>
      <c r="Z30" s="353">
        <v>1.84</v>
      </c>
      <c r="AA30" s="352">
        <f t="shared" si="16"/>
        <v>2.0240000000000005</v>
      </c>
      <c r="AB30" s="352">
        <f t="shared" si="17"/>
        <v>2.8336000000000006</v>
      </c>
      <c r="AC30" s="355">
        <f t="shared" si="18"/>
        <v>2.8800000000000003</v>
      </c>
      <c r="AD30" s="356">
        <v>50</v>
      </c>
      <c r="AE30" s="354">
        <f t="shared" si="5"/>
        <v>42</v>
      </c>
      <c r="AF30" s="354">
        <v>25</v>
      </c>
      <c r="AG30" s="354">
        <v>49</v>
      </c>
      <c r="AH30" s="354">
        <v>18</v>
      </c>
      <c r="AI30" s="349">
        <v>3.79</v>
      </c>
      <c r="AJ30" s="353">
        <v>1.86</v>
      </c>
      <c r="AK30" s="349">
        <v>86534897</v>
      </c>
      <c r="AN30" s="353">
        <v>4.9800000000000004</v>
      </c>
      <c r="AO30" s="349" t="s">
        <v>187</v>
      </c>
    </row>
    <row r="31" spans="1:41" s="381" customFormat="1" ht="45" x14ac:dyDescent="0.25">
      <c r="A31" s="381">
        <v>4000211</v>
      </c>
      <c r="B31" s="381">
        <v>86801102</v>
      </c>
      <c r="C31" s="382" t="s">
        <v>19</v>
      </c>
      <c r="D31" s="383">
        <v>5</v>
      </c>
      <c r="E31" s="383">
        <f>2.81*1.4</f>
        <v>3.9339999999999997</v>
      </c>
      <c r="G31" s="394" t="s">
        <v>274</v>
      </c>
      <c r="H31" s="394" t="s">
        <v>288</v>
      </c>
      <c r="I31" s="384">
        <v>3.59</v>
      </c>
      <c r="J31" s="382">
        <v>4.01</v>
      </c>
      <c r="K31" s="386">
        <f t="shared" si="19"/>
        <v>4.4110000000000005</v>
      </c>
      <c r="M31" s="386">
        <f t="shared" si="20"/>
        <v>0</v>
      </c>
      <c r="N31" s="386">
        <f t="shared" si="21"/>
        <v>0</v>
      </c>
      <c r="O31" s="383">
        <v>6</v>
      </c>
      <c r="P31" s="384">
        <v>5</v>
      </c>
      <c r="Q31" s="384">
        <v>4</v>
      </c>
      <c r="R31" s="384">
        <v>7</v>
      </c>
      <c r="S31" s="384">
        <f t="shared" si="3"/>
        <v>11</v>
      </c>
      <c r="T31" s="384">
        <f t="shared" si="4"/>
        <v>6</v>
      </c>
      <c r="U31" s="387">
        <v>10</v>
      </c>
      <c r="V31" s="384">
        <v>7</v>
      </c>
      <c r="W31" s="384">
        <v>1</v>
      </c>
      <c r="X31" s="381">
        <f t="shared" si="9"/>
        <v>3</v>
      </c>
      <c r="Y31" s="384">
        <v>10</v>
      </c>
      <c r="Z31" s="384">
        <v>3.57</v>
      </c>
      <c r="AA31" s="386">
        <f t="shared" si="16"/>
        <v>3.927</v>
      </c>
      <c r="AB31" s="386">
        <f t="shared" si="17"/>
        <v>5.4977999999999998</v>
      </c>
      <c r="AC31" s="388">
        <f t="shared" si="18"/>
        <v>4.5</v>
      </c>
      <c r="AD31" s="389">
        <v>0</v>
      </c>
      <c r="AE31" s="387">
        <f t="shared" si="5"/>
        <v>-1</v>
      </c>
      <c r="AF31" s="387">
        <v>11</v>
      </c>
      <c r="AG31" s="387">
        <v>9</v>
      </c>
      <c r="AH31" s="387">
        <v>1</v>
      </c>
      <c r="AI31" s="381">
        <v>5.79</v>
      </c>
      <c r="AJ31" s="384">
        <v>3.85</v>
      </c>
      <c r="AK31" s="381">
        <v>86801102</v>
      </c>
      <c r="AN31" s="384">
        <v>4.79</v>
      </c>
      <c r="AO31" s="381" t="s">
        <v>198</v>
      </c>
    </row>
    <row r="32" spans="1:41" s="381" customFormat="1" x14ac:dyDescent="0.25">
      <c r="A32" s="381">
        <v>4000504</v>
      </c>
      <c r="B32" s="381">
        <v>86557721</v>
      </c>
      <c r="C32" s="381" t="s">
        <v>66</v>
      </c>
      <c r="D32" s="383">
        <v>6.75</v>
      </c>
      <c r="E32" s="383">
        <f t="shared" si="1"/>
        <v>6.5939999999999994</v>
      </c>
      <c r="G32" s="305">
        <v>4.71</v>
      </c>
      <c r="H32" s="384">
        <v>6.38</v>
      </c>
      <c r="I32" s="384">
        <v>6.75</v>
      </c>
      <c r="J32" s="382">
        <v>4.7</v>
      </c>
      <c r="K32" s="386">
        <f t="shared" si="19"/>
        <v>5.1700000000000008</v>
      </c>
      <c r="L32" s="381">
        <v>4.33</v>
      </c>
      <c r="M32" s="386">
        <f t="shared" si="20"/>
        <v>4.7630000000000008</v>
      </c>
      <c r="N32" s="386">
        <f t="shared" si="21"/>
        <v>6.6682000000000006</v>
      </c>
      <c r="O32" s="383">
        <v>6.2</v>
      </c>
      <c r="P32" s="384">
        <v>12</v>
      </c>
      <c r="Q32" s="384">
        <v>6</v>
      </c>
      <c r="R32" s="384">
        <v>9</v>
      </c>
      <c r="S32" s="384">
        <f t="shared" si="3"/>
        <v>15</v>
      </c>
      <c r="T32" s="384">
        <f t="shared" si="4"/>
        <v>3</v>
      </c>
      <c r="U32" s="387">
        <v>10</v>
      </c>
      <c r="V32" s="384">
        <v>8</v>
      </c>
      <c r="W32" s="384">
        <v>4</v>
      </c>
      <c r="X32" s="381">
        <f t="shared" si="9"/>
        <v>0</v>
      </c>
      <c r="Y32" s="384">
        <v>20</v>
      </c>
      <c r="Z32" s="381">
        <v>4.95</v>
      </c>
      <c r="AA32" s="386">
        <f t="shared" si="16"/>
        <v>5.4450000000000003</v>
      </c>
      <c r="AB32" s="386">
        <f t="shared" si="17"/>
        <v>7.6230000000000002</v>
      </c>
      <c r="AC32" s="388">
        <f t="shared" si="18"/>
        <v>6.0750000000000002</v>
      </c>
      <c r="AD32" s="389">
        <v>20</v>
      </c>
      <c r="AE32" s="387">
        <f t="shared" si="5"/>
        <v>18</v>
      </c>
      <c r="AF32" s="387">
        <v>9</v>
      </c>
      <c r="AG32" s="387">
        <v>13</v>
      </c>
      <c r="AH32" s="387">
        <v>14</v>
      </c>
      <c r="AI32" s="381">
        <v>5.79</v>
      </c>
      <c r="AJ32" s="384">
        <v>4.2699999999999996</v>
      </c>
      <c r="AK32" s="381">
        <v>25056399</v>
      </c>
      <c r="AN32" s="384">
        <v>3.98</v>
      </c>
      <c r="AO32" s="381" t="s">
        <v>200</v>
      </c>
    </row>
    <row r="33" spans="1:43" x14ac:dyDescent="0.25">
      <c r="A33" s="224">
        <v>4000216</v>
      </c>
      <c r="C33" s="258" t="s">
        <v>73</v>
      </c>
      <c r="D33" s="259">
        <v>2.2000000000000002</v>
      </c>
      <c r="E33" s="383"/>
      <c r="F33" s="224" t="s">
        <v>70</v>
      </c>
      <c r="G33" s="262"/>
      <c r="H33" s="262"/>
      <c r="I33" s="262"/>
      <c r="J33" s="258"/>
      <c r="K33" s="260">
        <f t="shared" si="19"/>
        <v>0</v>
      </c>
      <c r="M33" s="260">
        <f t="shared" si="20"/>
        <v>0</v>
      </c>
      <c r="N33" s="260">
        <f t="shared" si="21"/>
        <v>0</v>
      </c>
      <c r="O33" s="261">
        <v>1.9</v>
      </c>
      <c r="P33" s="267"/>
      <c r="Q33" s="267">
        <v>4</v>
      </c>
      <c r="R33" s="267">
        <v>15</v>
      </c>
      <c r="S33" s="374">
        <f t="shared" si="3"/>
        <v>19</v>
      </c>
      <c r="T33" s="267">
        <f t="shared" si="4"/>
        <v>19</v>
      </c>
      <c r="U33" s="266">
        <v>0</v>
      </c>
      <c r="X33" s="224">
        <f t="shared" si="9"/>
        <v>0</v>
      </c>
      <c r="Y33" s="262">
        <v>0</v>
      </c>
      <c r="AA33" s="260">
        <f t="shared" si="16"/>
        <v>0</v>
      </c>
      <c r="AB33" s="260">
        <f t="shared" si="17"/>
        <v>0</v>
      </c>
      <c r="AC33" s="263">
        <f t="shared" si="18"/>
        <v>1.9800000000000002</v>
      </c>
      <c r="AD33" s="264"/>
      <c r="AE33" s="265">
        <f t="shared" si="5"/>
        <v>18</v>
      </c>
      <c r="AG33" s="266">
        <v>12</v>
      </c>
      <c r="AH33" s="265">
        <v>6</v>
      </c>
      <c r="AI33" s="224">
        <v>2.39</v>
      </c>
      <c r="AK33" s="224">
        <v>7248006</v>
      </c>
    </row>
    <row r="34" spans="1:43" s="381" customFormat="1" x14ac:dyDescent="0.25">
      <c r="A34" s="381">
        <v>4000217</v>
      </c>
      <c r="B34" s="381">
        <v>25090693</v>
      </c>
      <c r="C34" s="382" t="s">
        <v>75</v>
      </c>
      <c r="D34" s="383">
        <v>2.2000000000000002</v>
      </c>
      <c r="E34" s="383">
        <f t="shared" si="1"/>
        <v>2.1279999999999997</v>
      </c>
      <c r="F34" s="381" t="s">
        <v>111</v>
      </c>
      <c r="G34" s="305">
        <v>1.52</v>
      </c>
      <c r="H34" s="384">
        <v>2.56</v>
      </c>
      <c r="I34" s="390">
        <v>0.9</v>
      </c>
      <c r="J34" s="382">
        <v>10.65</v>
      </c>
      <c r="K34" s="386">
        <f t="shared" si="19"/>
        <v>11.715000000000002</v>
      </c>
      <c r="L34" s="381">
        <v>10.65</v>
      </c>
      <c r="M34" s="386">
        <f t="shared" si="20"/>
        <v>11.715000000000002</v>
      </c>
      <c r="N34" s="386">
        <f t="shared" si="21"/>
        <v>16.401</v>
      </c>
      <c r="O34" s="383">
        <v>1.9</v>
      </c>
      <c r="P34" s="384">
        <v>108</v>
      </c>
      <c r="Q34" s="384">
        <v>26</v>
      </c>
      <c r="R34" s="384">
        <v>73</v>
      </c>
      <c r="S34" s="384">
        <f t="shared" si="3"/>
        <v>99</v>
      </c>
      <c r="T34" s="384">
        <f t="shared" si="4"/>
        <v>-9</v>
      </c>
      <c r="U34" s="387">
        <v>50</v>
      </c>
      <c r="V34" s="384">
        <v>163</v>
      </c>
      <c r="W34" s="384">
        <v>12</v>
      </c>
      <c r="X34" s="381">
        <f t="shared" si="9"/>
        <v>67</v>
      </c>
      <c r="Y34" s="384">
        <v>40</v>
      </c>
      <c r="Z34" s="381">
        <v>1.07</v>
      </c>
      <c r="AA34" s="386">
        <f t="shared" si="16"/>
        <v>1.1770000000000003</v>
      </c>
      <c r="AB34" s="386">
        <f t="shared" si="17"/>
        <v>1.6478000000000004</v>
      </c>
      <c r="AC34" s="388">
        <f t="shared" si="18"/>
        <v>1.9800000000000002</v>
      </c>
      <c r="AD34" s="389">
        <v>80</v>
      </c>
      <c r="AE34" s="387">
        <f t="shared" si="5"/>
        <v>50</v>
      </c>
      <c r="AF34" s="387">
        <v>29</v>
      </c>
      <c r="AG34" s="387">
        <v>59</v>
      </c>
      <c r="AH34" s="387">
        <v>20</v>
      </c>
      <c r="AI34" s="381">
        <v>2.39</v>
      </c>
      <c r="AJ34" s="384">
        <v>1.51</v>
      </c>
      <c r="AK34" s="381" t="s">
        <v>165</v>
      </c>
      <c r="AN34" s="384">
        <v>2.48</v>
      </c>
      <c r="AO34" s="381" t="s">
        <v>196</v>
      </c>
    </row>
    <row r="35" spans="1:43" s="381" customFormat="1" x14ac:dyDescent="0.25">
      <c r="A35" s="381">
        <v>4000695</v>
      </c>
      <c r="B35" s="415">
        <v>25093614</v>
      </c>
      <c r="C35" s="391" t="s">
        <v>123</v>
      </c>
      <c r="D35" s="383">
        <v>2.7</v>
      </c>
      <c r="E35" s="383">
        <f t="shared" si="1"/>
        <v>2.548</v>
      </c>
      <c r="G35" s="385">
        <v>1.82</v>
      </c>
      <c r="H35" s="384">
        <v>3.96</v>
      </c>
      <c r="I35" s="384">
        <v>5.23</v>
      </c>
      <c r="K35" s="386"/>
      <c r="P35" s="384">
        <v>11</v>
      </c>
      <c r="Q35" s="384">
        <v>4</v>
      </c>
      <c r="R35" s="384">
        <v>9</v>
      </c>
      <c r="S35" s="384">
        <f t="shared" si="3"/>
        <v>13</v>
      </c>
      <c r="T35" s="384">
        <f t="shared" si="4"/>
        <v>2</v>
      </c>
      <c r="U35" s="387">
        <v>10</v>
      </c>
      <c r="V35" s="384"/>
      <c r="W35" s="384"/>
      <c r="X35" s="381">
        <f t="shared" si="9"/>
        <v>-11</v>
      </c>
      <c r="Y35" s="384">
        <v>20</v>
      </c>
      <c r="Z35" s="384">
        <v>1.7</v>
      </c>
      <c r="AA35" s="386">
        <f t="shared" si="16"/>
        <v>1.87</v>
      </c>
      <c r="AB35" s="386">
        <f t="shared" si="17"/>
        <v>2.6179999999999999</v>
      </c>
      <c r="AC35" s="388">
        <f t="shared" si="18"/>
        <v>2.4300000000000002</v>
      </c>
      <c r="AD35" s="389">
        <v>10</v>
      </c>
      <c r="AE35" s="387">
        <f t="shared" si="5"/>
        <v>2</v>
      </c>
      <c r="AF35" s="387">
        <v>14</v>
      </c>
      <c r="AG35" s="387">
        <v>16</v>
      </c>
      <c r="AH35" s="387">
        <v>0</v>
      </c>
      <c r="AI35" s="381">
        <v>5.99</v>
      </c>
      <c r="AJ35" s="393">
        <v>1.8</v>
      </c>
      <c r="AK35" s="381" t="s">
        <v>165</v>
      </c>
      <c r="AL35" s="381">
        <v>5.29</v>
      </c>
      <c r="AM35" s="381" t="s">
        <v>168</v>
      </c>
      <c r="AN35" s="393">
        <v>2</v>
      </c>
      <c r="AO35" s="381" t="s">
        <v>202</v>
      </c>
      <c r="AP35" s="381" t="s">
        <v>203</v>
      </c>
    </row>
    <row r="36" spans="1:43" s="381" customFormat="1" x14ac:dyDescent="0.25">
      <c r="A36" s="381">
        <v>4000700</v>
      </c>
      <c r="B36" s="415">
        <v>18629276</v>
      </c>
      <c r="C36" s="391" t="s">
        <v>212</v>
      </c>
      <c r="D36" s="383">
        <v>3</v>
      </c>
      <c r="E36" s="383">
        <f t="shared" si="1"/>
        <v>2.464</v>
      </c>
      <c r="G36" s="305">
        <v>1.76</v>
      </c>
      <c r="H36" s="384">
        <v>3.63</v>
      </c>
      <c r="I36" s="384" t="s">
        <v>278</v>
      </c>
      <c r="P36" s="384">
        <v>33</v>
      </c>
      <c r="Q36" s="384">
        <v>32</v>
      </c>
      <c r="R36" s="384">
        <v>52</v>
      </c>
      <c r="S36" s="384">
        <f t="shared" si="3"/>
        <v>84</v>
      </c>
      <c r="T36" s="384">
        <f t="shared" si="4"/>
        <v>51</v>
      </c>
      <c r="U36" s="387">
        <v>140</v>
      </c>
      <c r="V36" s="384"/>
      <c r="W36" s="384"/>
      <c r="X36" s="381">
        <f t="shared" si="9"/>
        <v>-33</v>
      </c>
      <c r="Y36" s="384">
        <v>40</v>
      </c>
      <c r="Z36" s="384">
        <v>1.65</v>
      </c>
      <c r="AA36" s="386">
        <f t="shared" si="16"/>
        <v>1.8149999999999999</v>
      </c>
      <c r="AB36" s="386">
        <f t="shared" si="17"/>
        <v>2.5409999999999999</v>
      </c>
      <c r="AC36" s="388">
        <f t="shared" si="18"/>
        <v>2.7</v>
      </c>
      <c r="AD36" s="389">
        <v>200</v>
      </c>
      <c r="AE36" s="387">
        <f t="shared" si="5"/>
        <v>81</v>
      </c>
      <c r="AF36" s="387"/>
      <c r="AG36" s="387">
        <v>41</v>
      </c>
      <c r="AH36" s="387">
        <v>40</v>
      </c>
      <c r="AJ36" s="384">
        <v>1.76</v>
      </c>
      <c r="AL36" s="381">
        <v>3.5</v>
      </c>
      <c r="AM36" s="381" t="s">
        <v>206</v>
      </c>
      <c r="AN36" s="384">
        <v>7.98</v>
      </c>
      <c r="AO36" s="381" t="s">
        <v>204</v>
      </c>
      <c r="AQ36" s="381" t="s">
        <v>205</v>
      </c>
    </row>
    <row r="37" spans="1:43" s="395" customFormat="1" x14ac:dyDescent="0.25">
      <c r="A37" s="395">
        <v>4000302</v>
      </c>
      <c r="B37" s="341">
        <v>18629276</v>
      </c>
      <c r="C37" s="416" t="s">
        <v>226</v>
      </c>
      <c r="D37" s="417">
        <v>3</v>
      </c>
      <c r="E37" s="383"/>
      <c r="G37" s="397"/>
      <c r="H37" s="397"/>
      <c r="I37" s="397"/>
      <c r="P37" s="267">
        <v>0</v>
      </c>
      <c r="Q37" s="267">
        <v>29</v>
      </c>
      <c r="R37" s="267">
        <v>55</v>
      </c>
      <c r="S37" s="374">
        <f t="shared" si="3"/>
        <v>84</v>
      </c>
      <c r="T37" s="267">
        <f t="shared" si="4"/>
        <v>84</v>
      </c>
      <c r="U37" s="266">
        <v>0</v>
      </c>
      <c r="V37" s="397"/>
      <c r="W37" s="397"/>
      <c r="X37" s="395">
        <f t="shared" si="9"/>
        <v>0</v>
      </c>
      <c r="Y37" s="397"/>
      <c r="AC37" s="401">
        <f t="shared" si="18"/>
        <v>2.7</v>
      </c>
      <c r="AD37" s="402">
        <v>100</v>
      </c>
      <c r="AE37" s="403">
        <f t="shared" si="5"/>
        <v>0</v>
      </c>
      <c r="AF37" s="403"/>
      <c r="AG37" s="403"/>
      <c r="AH37" s="403"/>
      <c r="AJ37" s="404">
        <v>1.76</v>
      </c>
      <c r="AN37" s="405"/>
    </row>
    <row r="38" spans="1:43" s="349" customFormat="1" x14ac:dyDescent="0.25">
      <c r="A38" s="349">
        <v>4000269</v>
      </c>
      <c r="B38" s="349">
        <v>25086933</v>
      </c>
      <c r="C38" s="350" t="s">
        <v>1</v>
      </c>
      <c r="D38" s="351">
        <v>6.5</v>
      </c>
      <c r="E38" s="383">
        <f t="shared" si="1"/>
        <v>6.468</v>
      </c>
      <c r="G38" s="373">
        <v>4.62</v>
      </c>
      <c r="H38" s="353">
        <v>6.74</v>
      </c>
      <c r="I38" s="353">
        <v>4.99</v>
      </c>
      <c r="J38" s="349">
        <v>4.5599999999999996</v>
      </c>
      <c r="K38" s="352">
        <f>J38*1.1</f>
        <v>5.016</v>
      </c>
      <c r="L38" s="349">
        <v>4.25</v>
      </c>
      <c r="M38" s="352">
        <f>L38*1.1</f>
        <v>4.6750000000000007</v>
      </c>
      <c r="N38" s="352">
        <f>M38*1.4</f>
        <v>6.5450000000000008</v>
      </c>
      <c r="O38" s="351">
        <v>5.5</v>
      </c>
      <c r="P38" s="353">
        <v>46</v>
      </c>
      <c r="Q38" s="353">
        <v>23</v>
      </c>
      <c r="R38" s="353">
        <v>78</v>
      </c>
      <c r="S38" s="353">
        <f t="shared" si="3"/>
        <v>101</v>
      </c>
      <c r="T38" s="353">
        <f t="shared" si="4"/>
        <v>55</v>
      </c>
      <c r="U38" s="354">
        <v>120</v>
      </c>
      <c r="V38" s="353">
        <v>80</v>
      </c>
      <c r="W38" s="353">
        <v>4</v>
      </c>
      <c r="X38" s="349">
        <f t="shared" si="9"/>
        <v>38</v>
      </c>
      <c r="Y38" s="353">
        <v>90</v>
      </c>
      <c r="Z38" s="349">
        <v>3.99</v>
      </c>
      <c r="AA38" s="352">
        <f>Z38*1.1</f>
        <v>4.3890000000000002</v>
      </c>
      <c r="AB38" s="352">
        <f>AA38*1.4</f>
        <v>6.1445999999999996</v>
      </c>
      <c r="AC38" s="355">
        <f t="shared" si="18"/>
        <v>5.8500000000000005</v>
      </c>
      <c r="AD38" s="356">
        <v>130</v>
      </c>
      <c r="AE38" s="354">
        <f t="shared" si="5"/>
        <v>105</v>
      </c>
      <c r="AF38" s="354">
        <v>18</v>
      </c>
      <c r="AG38" s="354">
        <v>100</v>
      </c>
      <c r="AH38" s="354">
        <v>23</v>
      </c>
      <c r="AI38" s="349">
        <v>22.45</v>
      </c>
      <c r="AJ38" s="377">
        <v>4.3</v>
      </c>
      <c r="AK38" s="349">
        <v>18774522</v>
      </c>
      <c r="AL38" s="349" t="s">
        <v>216</v>
      </c>
      <c r="AN38" s="353">
        <v>3.95</v>
      </c>
    </row>
    <row r="39" spans="1:43" s="395" customFormat="1" x14ac:dyDescent="0.25">
      <c r="A39" s="395">
        <v>4000221</v>
      </c>
      <c r="B39" s="341">
        <v>25090979</v>
      </c>
      <c r="C39" s="395" t="s">
        <v>130</v>
      </c>
      <c r="D39" s="396">
        <v>1.3</v>
      </c>
      <c r="E39" s="383">
        <f t="shared" si="1"/>
        <v>1.26</v>
      </c>
      <c r="G39" s="397">
        <v>0.9</v>
      </c>
      <c r="H39" s="397"/>
      <c r="I39" s="397"/>
      <c r="J39" s="398">
        <v>1.29</v>
      </c>
      <c r="K39" s="399">
        <f>J39*1.1</f>
        <v>1.4190000000000003</v>
      </c>
      <c r="L39" s="395">
        <v>0.64</v>
      </c>
      <c r="M39" s="399">
        <f>L39*1.1</f>
        <v>0.70400000000000007</v>
      </c>
      <c r="N39" s="399">
        <f>M39*1.4</f>
        <v>0.98560000000000003</v>
      </c>
      <c r="O39" s="400">
        <v>1.7</v>
      </c>
      <c r="P39" s="267">
        <v>943</v>
      </c>
      <c r="Q39" s="267">
        <v>187</v>
      </c>
      <c r="R39" s="267">
        <v>437</v>
      </c>
      <c r="S39" s="374">
        <f t="shared" si="3"/>
        <v>624</v>
      </c>
      <c r="T39" s="267">
        <f t="shared" si="4"/>
        <v>-319</v>
      </c>
      <c r="U39" s="266">
        <v>0</v>
      </c>
      <c r="V39" s="397">
        <v>500</v>
      </c>
      <c r="W39" s="397">
        <v>92</v>
      </c>
      <c r="X39" s="395">
        <f t="shared" si="9"/>
        <v>-351</v>
      </c>
      <c r="Y39" s="397">
        <v>400</v>
      </c>
      <c r="Z39" s="395">
        <v>0.63</v>
      </c>
      <c r="AA39" s="399">
        <f>Z39*1.1</f>
        <v>0.69300000000000006</v>
      </c>
      <c r="AB39" s="399">
        <f>AA39*1.4</f>
        <v>0.97020000000000006</v>
      </c>
      <c r="AC39" s="401">
        <f t="shared" si="18"/>
        <v>1.1700000000000002</v>
      </c>
      <c r="AD39" s="402">
        <v>800</v>
      </c>
      <c r="AE39" s="403">
        <f t="shared" si="5"/>
        <v>681</v>
      </c>
      <c r="AF39" s="403">
        <v>147</v>
      </c>
      <c r="AG39" s="403">
        <v>651</v>
      </c>
      <c r="AH39" s="403">
        <v>177</v>
      </c>
      <c r="AI39" s="395">
        <v>1.26</v>
      </c>
      <c r="AJ39" s="418">
        <v>0.11</v>
      </c>
      <c r="AK39" s="395">
        <v>18916877</v>
      </c>
      <c r="AL39" s="395" t="s">
        <v>160</v>
      </c>
      <c r="AN39" s="405">
        <v>1.3</v>
      </c>
      <c r="AO39" s="395" t="s">
        <v>217</v>
      </c>
    </row>
    <row r="40" spans="1:43" s="241" customFormat="1" x14ac:dyDescent="0.25">
      <c r="B40" s="340"/>
      <c r="D40" s="243"/>
      <c r="E40" s="383"/>
      <c r="G40" s="361"/>
      <c r="H40" s="361"/>
      <c r="I40" s="361"/>
      <c r="K40" s="244"/>
      <c r="M40" s="244"/>
      <c r="N40" s="244"/>
      <c r="O40" s="245"/>
      <c r="P40" s="335"/>
      <c r="Q40" s="335"/>
      <c r="R40" s="335"/>
      <c r="S40" s="338">
        <f t="shared" si="3"/>
        <v>0</v>
      </c>
      <c r="T40" s="335">
        <f t="shared" si="4"/>
        <v>0</v>
      </c>
      <c r="U40" s="366">
        <f t="shared" si="6"/>
        <v>0</v>
      </c>
      <c r="V40" s="246"/>
      <c r="W40" s="246"/>
      <c r="Y40" s="246"/>
      <c r="Z40" s="246"/>
      <c r="AA40" s="244"/>
      <c r="AB40" s="244"/>
      <c r="AC40" s="247"/>
      <c r="AD40" s="248"/>
      <c r="AE40" s="249"/>
      <c r="AF40" s="249"/>
      <c r="AG40" s="250"/>
      <c r="AH40" s="249"/>
      <c r="AJ40" s="251"/>
      <c r="AN40" s="251"/>
    </row>
    <row r="41" spans="1:43" s="444" customFormat="1" ht="14.25" customHeight="1" x14ac:dyDescent="0.25">
      <c r="A41" s="444">
        <v>4000222</v>
      </c>
      <c r="B41" s="444">
        <v>87127129</v>
      </c>
      <c r="C41" s="445" t="s">
        <v>122</v>
      </c>
      <c r="D41" s="446">
        <v>3.4</v>
      </c>
      <c r="E41" s="383">
        <f>H41*1.4</f>
        <v>2.464</v>
      </c>
      <c r="G41" s="448">
        <v>2.74</v>
      </c>
      <c r="H41" s="288">
        <v>1.76</v>
      </c>
      <c r="I41" s="448">
        <v>3.39</v>
      </c>
      <c r="J41" s="444">
        <v>2.79</v>
      </c>
      <c r="K41" s="449">
        <f>J41*1.1</f>
        <v>3.0690000000000004</v>
      </c>
      <c r="L41" s="444">
        <v>1.43</v>
      </c>
      <c r="M41" s="449">
        <f>L41*1.1</f>
        <v>1.573</v>
      </c>
      <c r="N41" s="449">
        <f>M41*1.4</f>
        <v>2.2021999999999999</v>
      </c>
      <c r="O41" s="446">
        <v>3.5</v>
      </c>
      <c r="P41" s="448">
        <v>2</v>
      </c>
      <c r="Q41" s="448">
        <v>6</v>
      </c>
      <c r="R41" s="448">
        <v>28</v>
      </c>
      <c r="S41" s="448">
        <f t="shared" si="3"/>
        <v>34</v>
      </c>
      <c r="T41" s="448">
        <f t="shared" si="4"/>
        <v>32</v>
      </c>
      <c r="U41" s="450">
        <v>70</v>
      </c>
      <c r="V41" s="448">
        <v>9</v>
      </c>
      <c r="W41" s="448">
        <v>0</v>
      </c>
      <c r="X41" s="444">
        <f>SUM(V41:W41)-P41</f>
        <v>7</v>
      </c>
      <c r="Y41" s="448">
        <v>10</v>
      </c>
      <c r="Z41" s="444">
        <v>1.41</v>
      </c>
      <c r="AA41" s="449">
        <f>Z41*1.1</f>
        <v>1.5509999999999999</v>
      </c>
      <c r="AB41" s="449">
        <f>AA41*1.4</f>
        <v>2.1713999999999998</v>
      </c>
      <c r="AC41" s="451">
        <f>D41*0.9</f>
        <v>3.06</v>
      </c>
      <c r="AD41" s="452">
        <v>15</v>
      </c>
      <c r="AE41" s="450">
        <f t="shared" si="5"/>
        <v>12</v>
      </c>
      <c r="AF41" s="450">
        <v>15</v>
      </c>
      <c r="AG41" s="450">
        <v>27</v>
      </c>
      <c r="AH41" s="450">
        <v>0</v>
      </c>
      <c r="AI41" s="444">
        <v>3.49</v>
      </c>
      <c r="AJ41" s="448">
        <v>2.19</v>
      </c>
      <c r="AK41" s="444">
        <v>87127129</v>
      </c>
      <c r="AN41" s="448">
        <v>3.48</v>
      </c>
    </row>
    <row r="42" spans="1:43" s="444" customFormat="1" ht="44.25" customHeight="1" x14ac:dyDescent="0.25">
      <c r="A42" s="444">
        <v>4000223</v>
      </c>
      <c r="B42" s="444">
        <v>18981799</v>
      </c>
      <c r="C42" s="445" t="s">
        <v>102</v>
      </c>
      <c r="D42" s="446">
        <v>4.4000000000000004</v>
      </c>
      <c r="E42" s="383">
        <f>2.97*1.4</f>
        <v>4.1580000000000004</v>
      </c>
      <c r="G42" s="447" t="s">
        <v>275</v>
      </c>
      <c r="H42" s="288">
        <v>2.97</v>
      </c>
      <c r="I42" s="454">
        <v>4.5</v>
      </c>
      <c r="J42" s="444">
        <v>3.2</v>
      </c>
      <c r="K42" s="449">
        <f t="shared" si="2"/>
        <v>3.5200000000000005</v>
      </c>
      <c r="L42" s="444">
        <v>2.41</v>
      </c>
      <c r="M42" s="449">
        <f t="shared" si="7"/>
        <v>2.6510000000000002</v>
      </c>
      <c r="N42" s="449">
        <f t="shared" si="8"/>
        <v>3.7114000000000003</v>
      </c>
      <c r="O42" s="446">
        <v>4.75</v>
      </c>
      <c r="P42" s="448">
        <v>23</v>
      </c>
      <c r="Q42" s="448">
        <v>21</v>
      </c>
      <c r="R42" s="448">
        <v>46</v>
      </c>
      <c r="S42" s="448">
        <f t="shared" si="3"/>
        <v>67</v>
      </c>
      <c r="T42" s="448">
        <f t="shared" si="4"/>
        <v>44</v>
      </c>
      <c r="U42" s="450">
        <v>100</v>
      </c>
      <c r="V42" s="448">
        <v>33</v>
      </c>
      <c r="W42" s="448">
        <v>6</v>
      </c>
      <c r="X42" s="444">
        <f t="shared" ref="X42:X88" si="22">SUM(V42:W42)-P42</f>
        <v>16</v>
      </c>
      <c r="Y42" s="448">
        <v>0</v>
      </c>
      <c r="AA42" s="449">
        <f t="shared" si="10"/>
        <v>0</v>
      </c>
      <c r="AB42" s="449">
        <f t="shared" si="11"/>
        <v>0</v>
      </c>
      <c r="AC42" s="451">
        <f t="shared" si="12"/>
        <v>3.9600000000000004</v>
      </c>
      <c r="AD42" s="452">
        <v>50</v>
      </c>
      <c r="AE42" s="450">
        <f t="shared" si="5"/>
        <v>39</v>
      </c>
      <c r="AF42" s="450">
        <v>23</v>
      </c>
      <c r="AG42" s="450">
        <v>31</v>
      </c>
      <c r="AH42" s="450">
        <v>31</v>
      </c>
      <c r="AJ42" s="448">
        <v>3.07</v>
      </c>
      <c r="AN42" s="448">
        <v>4.37</v>
      </c>
    </row>
    <row r="43" spans="1:43" s="444" customFormat="1" ht="45" customHeight="1" x14ac:dyDescent="0.25">
      <c r="A43" s="444">
        <v>4000665</v>
      </c>
      <c r="B43" s="444">
        <v>18981800</v>
      </c>
      <c r="C43" s="445" t="s">
        <v>106</v>
      </c>
      <c r="D43" s="446">
        <v>8.5</v>
      </c>
      <c r="E43" s="383">
        <f>H43*1.4</f>
        <v>8.0920000000000005</v>
      </c>
      <c r="F43" s="444" t="s">
        <v>267</v>
      </c>
      <c r="G43" s="447" t="s">
        <v>272</v>
      </c>
      <c r="H43" s="288">
        <v>5.78</v>
      </c>
      <c r="I43" s="448">
        <v>8.98</v>
      </c>
      <c r="J43" s="444">
        <v>6.66</v>
      </c>
      <c r="K43" s="449">
        <v>7.33</v>
      </c>
      <c r="L43" s="444">
        <v>4.84</v>
      </c>
      <c r="M43" s="449">
        <f t="shared" si="7"/>
        <v>5.3239999999999998</v>
      </c>
      <c r="N43" s="449">
        <f t="shared" si="8"/>
        <v>7.4535999999999989</v>
      </c>
      <c r="O43" s="446">
        <v>10.25</v>
      </c>
      <c r="P43" s="448">
        <v>52</v>
      </c>
      <c r="Q43" s="448">
        <v>18</v>
      </c>
      <c r="R43" s="448">
        <v>76</v>
      </c>
      <c r="S43" s="448">
        <f t="shared" si="3"/>
        <v>94</v>
      </c>
      <c r="T43" s="448">
        <f t="shared" si="4"/>
        <v>42</v>
      </c>
      <c r="U43" s="450">
        <v>30</v>
      </c>
      <c r="V43" s="448">
        <v>97</v>
      </c>
      <c r="W43" s="448">
        <v>6</v>
      </c>
      <c r="X43" s="444">
        <f t="shared" si="22"/>
        <v>51</v>
      </c>
      <c r="Y43" s="448">
        <v>130</v>
      </c>
      <c r="Z43" s="444">
        <v>4.8</v>
      </c>
      <c r="AA43" s="449">
        <f t="shared" si="10"/>
        <v>5.28</v>
      </c>
      <c r="AB43" s="449">
        <f t="shared" si="11"/>
        <v>7.3919999999999995</v>
      </c>
      <c r="AC43" s="451">
        <f t="shared" si="12"/>
        <v>7.65</v>
      </c>
      <c r="AD43" s="452">
        <v>160</v>
      </c>
      <c r="AE43" s="450">
        <f t="shared" si="5"/>
        <v>137</v>
      </c>
      <c r="AF43" s="450">
        <v>16</v>
      </c>
      <c r="AG43" s="450">
        <v>125</v>
      </c>
      <c r="AH43" s="450">
        <v>28</v>
      </c>
      <c r="AI43" s="444">
        <v>12.75</v>
      </c>
      <c r="AJ43" s="454">
        <v>5.7</v>
      </c>
      <c r="AK43" s="444">
        <v>18981800</v>
      </c>
      <c r="AN43" s="448">
        <v>9.7799999999999994</v>
      </c>
    </row>
    <row r="44" spans="1:43" s="381" customFormat="1" x14ac:dyDescent="0.25">
      <c r="A44" s="381">
        <v>4000661</v>
      </c>
      <c r="B44" s="382">
        <v>86684164</v>
      </c>
      <c r="C44" s="391" t="s">
        <v>101</v>
      </c>
      <c r="D44" s="383">
        <v>4.5999999999999996</v>
      </c>
      <c r="E44" s="383">
        <f t="shared" si="1"/>
        <v>4.1999999999999993</v>
      </c>
      <c r="G44" s="385">
        <v>3</v>
      </c>
      <c r="H44" s="384" t="s">
        <v>278</v>
      </c>
      <c r="I44" s="384" t="s">
        <v>278</v>
      </c>
      <c r="J44" s="382">
        <v>4.5599999999999996</v>
      </c>
      <c r="K44" s="386">
        <f>J44*1.1</f>
        <v>5.016</v>
      </c>
      <c r="L44" s="381">
        <v>2.65</v>
      </c>
      <c r="M44" s="386">
        <f>L44*1.1</f>
        <v>2.915</v>
      </c>
      <c r="N44" s="386">
        <f>M44*1.4</f>
        <v>4.0809999999999995</v>
      </c>
      <c r="O44" s="383">
        <v>5.05</v>
      </c>
      <c r="P44" s="384">
        <v>15</v>
      </c>
      <c r="Q44" s="384">
        <v>5</v>
      </c>
      <c r="R44" s="384">
        <v>14</v>
      </c>
      <c r="S44" s="384">
        <f t="shared" si="3"/>
        <v>19</v>
      </c>
      <c r="T44" s="384">
        <f t="shared" si="4"/>
        <v>4</v>
      </c>
      <c r="U44" s="387">
        <v>10</v>
      </c>
      <c r="V44" s="384">
        <v>17</v>
      </c>
      <c r="W44" s="384">
        <v>2</v>
      </c>
      <c r="X44" s="381">
        <f t="shared" ref="X44:X61" si="23">SUM(V44:W44)-P44</f>
        <v>4</v>
      </c>
      <c r="Y44" s="384">
        <v>0</v>
      </c>
      <c r="Z44" s="384"/>
      <c r="AA44" s="386">
        <f t="shared" ref="AA44:AA61" si="24">Z44*1.1</f>
        <v>0</v>
      </c>
      <c r="AB44" s="386">
        <f t="shared" ref="AB44:AB61" si="25">AA44*1.4</f>
        <v>0</v>
      </c>
      <c r="AC44" s="388">
        <f t="shared" ref="AC44:AC62" si="26">D44*0.9</f>
        <v>4.1399999999999997</v>
      </c>
      <c r="AD44" s="389">
        <v>5</v>
      </c>
      <c r="AE44" s="387">
        <f t="shared" si="5"/>
        <v>-4</v>
      </c>
      <c r="AF44" s="387">
        <v>29</v>
      </c>
      <c r="AG44" s="387">
        <v>21</v>
      </c>
      <c r="AH44" s="387">
        <v>4</v>
      </c>
      <c r="AI44" s="381">
        <v>5.49</v>
      </c>
      <c r="AJ44" s="384">
        <v>4.3899999999999997</v>
      </c>
      <c r="AK44" s="381">
        <v>18712117</v>
      </c>
      <c r="AL44" s="381" t="s">
        <v>161</v>
      </c>
      <c r="AN44" s="384"/>
    </row>
    <row r="45" spans="1:43" s="381" customFormat="1" x14ac:dyDescent="0.25">
      <c r="A45" s="381">
        <v>4000696</v>
      </c>
      <c r="B45" s="415">
        <v>86992402</v>
      </c>
      <c r="C45" s="391" t="s">
        <v>124</v>
      </c>
      <c r="D45" s="383">
        <v>7</v>
      </c>
      <c r="E45" s="383">
        <f t="shared" si="1"/>
        <v>6.9160000000000004</v>
      </c>
      <c r="G45" s="305">
        <v>4.9400000000000004</v>
      </c>
      <c r="H45" s="384" t="s">
        <v>278</v>
      </c>
      <c r="I45" s="393">
        <v>6.7</v>
      </c>
      <c r="P45" s="384">
        <v>6</v>
      </c>
      <c r="Q45" s="384">
        <v>2</v>
      </c>
      <c r="R45" s="384">
        <v>10</v>
      </c>
      <c r="S45" s="384">
        <f t="shared" si="3"/>
        <v>12</v>
      </c>
      <c r="T45" s="384">
        <f t="shared" si="4"/>
        <v>6</v>
      </c>
      <c r="U45" s="387">
        <v>10</v>
      </c>
      <c r="V45" s="384"/>
      <c r="W45" s="384"/>
      <c r="X45" s="381">
        <f t="shared" si="23"/>
        <v>-6</v>
      </c>
      <c r="Y45" s="384">
        <v>20</v>
      </c>
      <c r="Z45" s="384">
        <v>5.0999999999999996</v>
      </c>
      <c r="AA45" s="386">
        <f t="shared" si="24"/>
        <v>5.61</v>
      </c>
      <c r="AB45" s="386">
        <f t="shared" si="25"/>
        <v>7.8540000000000001</v>
      </c>
      <c r="AC45" s="388">
        <f t="shared" si="26"/>
        <v>6.3</v>
      </c>
      <c r="AD45" s="389">
        <v>10</v>
      </c>
      <c r="AE45" s="387">
        <f t="shared" si="5"/>
        <v>5</v>
      </c>
      <c r="AF45" s="387">
        <v>8</v>
      </c>
      <c r="AG45" s="387">
        <v>7</v>
      </c>
      <c r="AH45" s="387">
        <v>6</v>
      </c>
      <c r="AI45" s="381">
        <v>8.49</v>
      </c>
      <c r="AJ45" s="384">
        <v>3.89</v>
      </c>
      <c r="AK45" s="381">
        <v>86992402</v>
      </c>
      <c r="AN45" s="384">
        <v>6.29</v>
      </c>
    </row>
    <row r="46" spans="1:43" s="349" customFormat="1" ht="12.75" customHeight="1" x14ac:dyDescent="0.25">
      <c r="A46" s="349">
        <v>4000225</v>
      </c>
      <c r="B46" s="349">
        <v>18904882</v>
      </c>
      <c r="C46" s="350" t="s">
        <v>99</v>
      </c>
      <c r="D46" s="351">
        <v>0.7</v>
      </c>
      <c r="E46" s="383">
        <f t="shared" si="1"/>
        <v>0.61599999999999999</v>
      </c>
      <c r="G46" s="373">
        <v>0.44</v>
      </c>
      <c r="H46" s="353" t="s">
        <v>278</v>
      </c>
      <c r="I46" s="353">
        <v>1.33</v>
      </c>
      <c r="J46" s="349">
        <v>0.81</v>
      </c>
      <c r="K46" s="352">
        <f t="shared" ref="K46:K61" si="27">J46*1.1</f>
        <v>0.89100000000000013</v>
      </c>
      <c r="L46" s="349">
        <v>0.38</v>
      </c>
      <c r="M46" s="352">
        <f t="shared" ref="M46:M61" si="28">L46*1.1</f>
        <v>0.41800000000000004</v>
      </c>
      <c r="N46" s="352">
        <f t="shared" ref="N46:N61" si="29">M46*1.4</f>
        <v>0.58520000000000005</v>
      </c>
      <c r="O46" s="351">
        <v>0.95</v>
      </c>
      <c r="P46" s="353">
        <v>73</v>
      </c>
      <c r="Q46" s="353">
        <v>102</v>
      </c>
      <c r="R46" s="353">
        <v>223</v>
      </c>
      <c r="S46" s="353">
        <f t="shared" si="3"/>
        <v>325</v>
      </c>
      <c r="T46" s="353">
        <f t="shared" si="4"/>
        <v>252</v>
      </c>
      <c r="U46" s="354">
        <v>350</v>
      </c>
      <c r="V46" s="353">
        <v>126</v>
      </c>
      <c r="W46" s="353">
        <v>12</v>
      </c>
      <c r="X46" s="349">
        <f t="shared" si="23"/>
        <v>65</v>
      </c>
      <c r="Y46" s="353">
        <v>200</v>
      </c>
      <c r="Z46" s="349">
        <v>0.37</v>
      </c>
      <c r="AA46" s="352">
        <f t="shared" si="24"/>
        <v>0.40700000000000003</v>
      </c>
      <c r="AB46" s="352">
        <f t="shared" si="25"/>
        <v>0.56979999999999997</v>
      </c>
      <c r="AC46" s="355">
        <f t="shared" si="26"/>
        <v>0.63</v>
      </c>
      <c r="AD46" s="356">
        <v>288</v>
      </c>
      <c r="AE46" s="354">
        <f t="shared" si="5"/>
        <v>140</v>
      </c>
      <c r="AF46" s="354">
        <v>109</v>
      </c>
      <c r="AG46" s="354">
        <v>182</v>
      </c>
      <c r="AH46" s="354">
        <v>67</v>
      </c>
      <c r="AI46" s="349">
        <v>43.75</v>
      </c>
      <c r="AJ46" s="353">
        <v>0.44</v>
      </c>
      <c r="AK46" s="349">
        <v>86880745</v>
      </c>
      <c r="AL46" s="349" t="s">
        <v>150</v>
      </c>
      <c r="AN46" s="353">
        <v>50.91</v>
      </c>
      <c r="AO46" s="349" t="s">
        <v>150</v>
      </c>
    </row>
    <row r="47" spans="1:43" s="381" customFormat="1" ht="15" customHeight="1" x14ac:dyDescent="0.25">
      <c r="A47" s="381">
        <v>4000226</v>
      </c>
      <c r="B47" s="381">
        <v>18646458</v>
      </c>
      <c r="C47" s="382" t="s">
        <v>48</v>
      </c>
      <c r="D47" s="383">
        <v>0.4</v>
      </c>
      <c r="E47" s="383">
        <f t="shared" si="1"/>
        <v>0.252</v>
      </c>
      <c r="G47" s="305">
        <v>0.18</v>
      </c>
      <c r="H47" s="384">
        <v>0.35</v>
      </c>
      <c r="I47" s="393">
        <v>0.5</v>
      </c>
      <c r="J47" s="381">
        <v>0.37</v>
      </c>
      <c r="K47" s="386">
        <f t="shared" si="27"/>
        <v>0.40700000000000003</v>
      </c>
      <c r="L47" s="381">
        <v>0.21</v>
      </c>
      <c r="M47" s="386">
        <f t="shared" si="28"/>
        <v>0.23100000000000001</v>
      </c>
      <c r="N47" s="386">
        <f t="shared" si="29"/>
        <v>0.32340000000000002</v>
      </c>
      <c r="O47" s="383">
        <v>0.65</v>
      </c>
      <c r="P47" s="384">
        <v>373</v>
      </c>
      <c r="Q47" s="384">
        <v>310</v>
      </c>
      <c r="R47" s="384">
        <v>1166</v>
      </c>
      <c r="S47" s="384">
        <f t="shared" si="3"/>
        <v>1476</v>
      </c>
      <c r="T47" s="384">
        <f t="shared" si="4"/>
        <v>1103</v>
      </c>
      <c r="U47" s="387">
        <v>1400</v>
      </c>
      <c r="V47" s="384">
        <v>1616</v>
      </c>
      <c r="W47" s="384">
        <v>126</v>
      </c>
      <c r="X47" s="381">
        <f t="shared" si="23"/>
        <v>1369</v>
      </c>
      <c r="Y47" s="384">
        <v>864</v>
      </c>
      <c r="Z47" s="381">
        <v>0.21</v>
      </c>
      <c r="AA47" s="386">
        <f t="shared" si="24"/>
        <v>0.23100000000000001</v>
      </c>
      <c r="AB47" s="386">
        <f t="shared" si="25"/>
        <v>0.32340000000000002</v>
      </c>
      <c r="AC47" s="388">
        <f t="shared" si="26"/>
        <v>0.36000000000000004</v>
      </c>
      <c r="AD47" s="389">
        <v>1200</v>
      </c>
      <c r="AE47" s="387">
        <f t="shared" si="5"/>
        <v>958</v>
      </c>
      <c r="AF47" s="387">
        <v>728</v>
      </c>
      <c r="AG47" s="387">
        <v>1331</v>
      </c>
      <c r="AH47" s="387">
        <v>355</v>
      </c>
      <c r="AI47" s="381">
        <v>6.69</v>
      </c>
      <c r="AJ47" s="384">
        <v>0.18</v>
      </c>
      <c r="AL47" s="381" t="s">
        <v>220</v>
      </c>
      <c r="AN47" s="393">
        <v>6.7</v>
      </c>
      <c r="AO47" s="381" t="s">
        <v>161</v>
      </c>
      <c r="AP47" s="381" t="s">
        <v>181</v>
      </c>
    </row>
    <row r="48" spans="1:43" s="381" customFormat="1" x14ac:dyDescent="0.25">
      <c r="A48" s="381">
        <v>4000227</v>
      </c>
      <c r="B48" s="381">
        <v>18915865</v>
      </c>
      <c r="C48" s="382" t="s">
        <v>7</v>
      </c>
      <c r="D48" s="383">
        <v>0.4</v>
      </c>
      <c r="E48" s="383">
        <f t="shared" si="1"/>
        <v>0.252</v>
      </c>
      <c r="G48" s="305">
        <v>0.18</v>
      </c>
      <c r="H48" s="384">
        <v>0.35</v>
      </c>
      <c r="I48" s="393">
        <v>0.5</v>
      </c>
      <c r="J48" s="381">
        <v>0.37</v>
      </c>
      <c r="K48" s="386">
        <f t="shared" si="27"/>
        <v>0.40700000000000003</v>
      </c>
      <c r="L48" s="381">
        <v>0.21</v>
      </c>
      <c r="M48" s="386">
        <f t="shared" si="28"/>
        <v>0.23100000000000001</v>
      </c>
      <c r="N48" s="386">
        <f t="shared" si="29"/>
        <v>0.32340000000000002</v>
      </c>
      <c r="O48" s="383">
        <v>0.65</v>
      </c>
      <c r="P48" s="384">
        <v>155</v>
      </c>
      <c r="Q48" s="384">
        <v>74</v>
      </c>
      <c r="R48" s="384">
        <v>187</v>
      </c>
      <c r="S48" s="384">
        <f t="shared" si="3"/>
        <v>261</v>
      </c>
      <c r="T48" s="384">
        <f t="shared" si="4"/>
        <v>106</v>
      </c>
      <c r="U48" s="387">
        <v>100</v>
      </c>
      <c r="V48" s="384">
        <v>167</v>
      </c>
      <c r="W48" s="384">
        <v>27</v>
      </c>
      <c r="X48" s="381">
        <f t="shared" si="23"/>
        <v>39</v>
      </c>
      <c r="Y48" s="384">
        <v>216</v>
      </c>
      <c r="Z48" s="384">
        <v>0.21</v>
      </c>
      <c r="AA48" s="386">
        <f t="shared" si="24"/>
        <v>0.23100000000000001</v>
      </c>
      <c r="AB48" s="386">
        <f t="shared" si="25"/>
        <v>0.32340000000000002</v>
      </c>
      <c r="AC48" s="388">
        <f t="shared" si="26"/>
        <v>0.36000000000000004</v>
      </c>
      <c r="AD48" s="389">
        <v>360</v>
      </c>
      <c r="AE48" s="387">
        <f t="shared" si="5"/>
        <v>300</v>
      </c>
      <c r="AF48" s="387">
        <v>13</v>
      </c>
      <c r="AG48" s="387">
        <v>220</v>
      </c>
      <c r="AH48" s="387">
        <v>93</v>
      </c>
      <c r="AI48" s="381">
        <v>0.48</v>
      </c>
      <c r="AJ48" s="384">
        <v>0.18</v>
      </c>
      <c r="AK48" s="381" t="s">
        <v>220</v>
      </c>
      <c r="AN48" s="384">
        <v>0.62</v>
      </c>
      <c r="AO48" s="381" t="s">
        <v>191</v>
      </c>
    </row>
    <row r="49" spans="1:41" s="349" customFormat="1" x14ac:dyDescent="0.25">
      <c r="A49" s="349">
        <v>4000228</v>
      </c>
      <c r="B49" s="349">
        <v>25095945</v>
      </c>
      <c r="C49" s="350" t="s">
        <v>15</v>
      </c>
      <c r="D49" s="351">
        <v>0.6</v>
      </c>
      <c r="E49" s="383">
        <f t="shared" si="1"/>
        <v>0.55999999999999994</v>
      </c>
      <c r="G49" s="380">
        <v>0.4</v>
      </c>
      <c r="H49" s="373">
        <v>0.38</v>
      </c>
      <c r="I49" s="353">
        <v>1.02</v>
      </c>
      <c r="J49" s="349">
        <v>0.5</v>
      </c>
      <c r="K49" s="352">
        <f t="shared" si="27"/>
        <v>0.55000000000000004</v>
      </c>
      <c r="L49" s="349">
        <v>0.39</v>
      </c>
      <c r="M49" s="352">
        <f t="shared" si="28"/>
        <v>0.42900000000000005</v>
      </c>
      <c r="N49" s="352">
        <f t="shared" si="29"/>
        <v>0.60060000000000002</v>
      </c>
      <c r="O49" s="351">
        <v>0.7</v>
      </c>
      <c r="P49" s="353">
        <v>25</v>
      </c>
      <c r="Q49" s="353">
        <v>20</v>
      </c>
      <c r="R49" s="353">
        <v>40</v>
      </c>
      <c r="S49" s="353">
        <f t="shared" si="3"/>
        <v>60</v>
      </c>
      <c r="T49" s="353">
        <f t="shared" si="4"/>
        <v>35</v>
      </c>
      <c r="U49" s="354">
        <v>0</v>
      </c>
      <c r="V49" s="353">
        <v>20</v>
      </c>
      <c r="W49" s="353">
        <v>3</v>
      </c>
      <c r="X49" s="349">
        <f t="shared" si="23"/>
        <v>-2</v>
      </c>
      <c r="Y49" s="353">
        <v>24</v>
      </c>
      <c r="Z49" s="353">
        <v>0.38</v>
      </c>
      <c r="AA49" s="352">
        <f t="shared" si="24"/>
        <v>0.41800000000000004</v>
      </c>
      <c r="AB49" s="352">
        <f t="shared" si="25"/>
        <v>0.58520000000000005</v>
      </c>
      <c r="AC49" s="355">
        <f t="shared" si="26"/>
        <v>0.54</v>
      </c>
      <c r="AD49" s="356">
        <v>20</v>
      </c>
      <c r="AE49" s="354">
        <f t="shared" si="5"/>
        <v>6</v>
      </c>
      <c r="AF49" s="354">
        <v>43</v>
      </c>
      <c r="AG49" s="354">
        <v>28</v>
      </c>
      <c r="AH49" s="354">
        <v>21</v>
      </c>
      <c r="AJ49" s="353">
        <v>0.85</v>
      </c>
      <c r="AN49" s="353">
        <v>1.04</v>
      </c>
    </row>
    <row r="50" spans="1:41" s="444" customFormat="1" x14ac:dyDescent="0.25">
      <c r="A50" s="444">
        <v>4000230</v>
      </c>
      <c r="B50" s="444">
        <v>18907992</v>
      </c>
      <c r="C50" s="445" t="s">
        <v>9</v>
      </c>
      <c r="D50" s="446">
        <v>4.3</v>
      </c>
      <c r="E50" s="383">
        <f>H50*1.4</f>
        <v>4.2279999999999998</v>
      </c>
      <c r="F50" s="446"/>
      <c r="G50" s="446">
        <v>3.21</v>
      </c>
      <c r="H50" s="286">
        <v>3.02</v>
      </c>
      <c r="I50" s="469">
        <v>3.4</v>
      </c>
      <c r="J50" s="445">
        <v>2.4500000000000002</v>
      </c>
      <c r="K50" s="449">
        <f t="shared" si="27"/>
        <v>2.6950000000000003</v>
      </c>
      <c r="L50" s="444">
        <v>2.4500000000000002</v>
      </c>
      <c r="M50" s="449">
        <f t="shared" si="28"/>
        <v>2.6950000000000003</v>
      </c>
      <c r="N50" s="449">
        <f t="shared" si="29"/>
        <v>3.7730000000000001</v>
      </c>
      <c r="O50" s="446">
        <v>4</v>
      </c>
      <c r="P50" s="448">
        <v>22</v>
      </c>
      <c r="Q50" s="448">
        <v>2</v>
      </c>
      <c r="R50" s="448">
        <v>4</v>
      </c>
      <c r="S50" s="448">
        <f t="shared" si="3"/>
        <v>6</v>
      </c>
      <c r="T50" s="448">
        <f t="shared" si="4"/>
        <v>-16</v>
      </c>
      <c r="U50" s="450">
        <v>12</v>
      </c>
      <c r="V50" s="448">
        <v>10</v>
      </c>
      <c r="W50" s="448">
        <v>0</v>
      </c>
      <c r="X50" s="444">
        <f t="shared" si="23"/>
        <v>-12</v>
      </c>
      <c r="Y50" s="448">
        <v>0</v>
      </c>
      <c r="AA50" s="449">
        <f t="shared" si="24"/>
        <v>0</v>
      </c>
      <c r="AB50" s="449">
        <f t="shared" si="25"/>
        <v>0</v>
      </c>
      <c r="AC50" s="451">
        <f t="shared" si="26"/>
        <v>3.87</v>
      </c>
      <c r="AD50" s="452">
        <v>10</v>
      </c>
      <c r="AE50" s="450">
        <f t="shared" si="5"/>
        <v>-4</v>
      </c>
      <c r="AF50" s="450">
        <v>15</v>
      </c>
      <c r="AG50" s="450">
        <v>6</v>
      </c>
      <c r="AH50" s="450">
        <v>5</v>
      </c>
      <c r="AI50" s="444">
        <v>3.25</v>
      </c>
      <c r="AJ50" s="448">
        <v>2.77</v>
      </c>
      <c r="AK50" s="444">
        <v>18907992</v>
      </c>
      <c r="AN50" s="448">
        <v>3.25</v>
      </c>
    </row>
    <row r="51" spans="1:41" s="444" customFormat="1" x14ac:dyDescent="0.25">
      <c r="A51" s="444">
        <v>4000231</v>
      </c>
      <c r="B51" s="444">
        <v>18907993</v>
      </c>
      <c r="C51" s="445" t="s">
        <v>10</v>
      </c>
      <c r="D51" s="446">
        <v>4.3</v>
      </c>
      <c r="E51" s="383">
        <f t="shared" ref="E51:E55" si="30">H51*1.4</f>
        <v>4.2279999999999998</v>
      </c>
      <c r="F51" s="446"/>
      <c r="G51" s="446">
        <v>3.21</v>
      </c>
      <c r="H51" s="286">
        <v>3.02</v>
      </c>
      <c r="I51" s="469">
        <v>3.4</v>
      </c>
      <c r="J51" s="445">
        <v>2.66</v>
      </c>
      <c r="K51" s="449">
        <f t="shared" si="27"/>
        <v>2.9260000000000006</v>
      </c>
      <c r="L51" s="444">
        <v>2.66</v>
      </c>
      <c r="M51" s="449">
        <f t="shared" si="28"/>
        <v>2.9260000000000006</v>
      </c>
      <c r="N51" s="449">
        <f t="shared" si="29"/>
        <v>4.0964000000000009</v>
      </c>
      <c r="O51" s="446">
        <v>4</v>
      </c>
      <c r="P51" s="448">
        <v>19</v>
      </c>
      <c r="Q51" s="448">
        <v>2</v>
      </c>
      <c r="R51" s="448">
        <v>4</v>
      </c>
      <c r="S51" s="448">
        <f t="shared" si="3"/>
        <v>6</v>
      </c>
      <c r="T51" s="448">
        <f t="shared" si="4"/>
        <v>-13</v>
      </c>
      <c r="U51" s="450">
        <v>12</v>
      </c>
      <c r="V51" s="448">
        <v>11</v>
      </c>
      <c r="W51" s="448">
        <v>0</v>
      </c>
      <c r="X51" s="444">
        <f t="shared" si="23"/>
        <v>-8</v>
      </c>
      <c r="Y51" s="448">
        <v>0</v>
      </c>
      <c r="AA51" s="449">
        <f t="shared" si="24"/>
        <v>0</v>
      </c>
      <c r="AB51" s="449">
        <f t="shared" si="25"/>
        <v>0</v>
      </c>
      <c r="AC51" s="451">
        <f t="shared" si="26"/>
        <v>3.87</v>
      </c>
      <c r="AD51" s="452">
        <v>10</v>
      </c>
      <c r="AE51" s="450">
        <f t="shared" si="5"/>
        <v>-8</v>
      </c>
      <c r="AF51" s="450">
        <v>18</v>
      </c>
      <c r="AG51" s="450">
        <v>6</v>
      </c>
      <c r="AH51" s="450">
        <v>4</v>
      </c>
      <c r="AI51" s="444">
        <v>3.25</v>
      </c>
      <c r="AJ51" s="448">
        <v>2.77</v>
      </c>
      <c r="AK51" s="444">
        <v>18907993</v>
      </c>
      <c r="AN51" s="448">
        <v>3.25</v>
      </c>
    </row>
    <row r="52" spans="1:41" s="444" customFormat="1" ht="12.75" customHeight="1" x14ac:dyDescent="0.25">
      <c r="A52" s="444">
        <v>4000232</v>
      </c>
      <c r="B52" s="444">
        <v>18960577</v>
      </c>
      <c r="C52" s="453" t="s">
        <v>52</v>
      </c>
      <c r="D52" s="446">
        <v>0.5</v>
      </c>
      <c r="E52" s="383">
        <f t="shared" si="30"/>
        <v>0.47599999999999998</v>
      </c>
      <c r="F52" s="446" t="s">
        <v>110</v>
      </c>
      <c r="G52" s="446">
        <v>0.42</v>
      </c>
      <c r="H52" s="286">
        <v>0.34</v>
      </c>
      <c r="I52" s="466">
        <v>0.33</v>
      </c>
      <c r="J52" s="445">
        <v>0.36</v>
      </c>
      <c r="K52" s="449">
        <f t="shared" si="27"/>
        <v>0.39600000000000002</v>
      </c>
      <c r="L52" s="444">
        <v>0.35</v>
      </c>
      <c r="M52" s="449">
        <f t="shared" si="28"/>
        <v>0.38500000000000001</v>
      </c>
      <c r="N52" s="449">
        <f t="shared" si="29"/>
        <v>0.53899999999999992</v>
      </c>
      <c r="O52" s="446">
        <v>0.45</v>
      </c>
      <c r="P52" s="448">
        <v>130</v>
      </c>
      <c r="Q52" s="448">
        <v>127</v>
      </c>
      <c r="R52" s="448">
        <v>232</v>
      </c>
      <c r="S52" s="448">
        <f t="shared" si="3"/>
        <v>359</v>
      </c>
      <c r="T52" s="448">
        <f t="shared" si="4"/>
        <v>229</v>
      </c>
      <c r="U52" s="450">
        <v>240</v>
      </c>
      <c r="V52" s="448">
        <v>188</v>
      </c>
      <c r="W52" s="448">
        <v>26</v>
      </c>
      <c r="X52" s="444">
        <f t="shared" si="23"/>
        <v>84</v>
      </c>
      <c r="Y52" s="448">
        <v>72</v>
      </c>
      <c r="Z52" s="448">
        <v>0.28999999999999998</v>
      </c>
      <c r="AA52" s="449">
        <f t="shared" si="24"/>
        <v>0.31900000000000001</v>
      </c>
      <c r="AB52" s="449">
        <f t="shared" si="25"/>
        <v>0.4466</v>
      </c>
      <c r="AC52" s="451">
        <f t="shared" si="26"/>
        <v>0.45</v>
      </c>
      <c r="AD52" s="452">
        <v>480</v>
      </c>
      <c r="AE52" s="450">
        <f t="shared" si="5"/>
        <v>357</v>
      </c>
      <c r="AF52" s="450">
        <v>13</v>
      </c>
      <c r="AG52" s="450">
        <v>235</v>
      </c>
      <c r="AH52" s="450">
        <v>135</v>
      </c>
      <c r="AI52" s="444">
        <v>0.43</v>
      </c>
      <c r="AJ52" s="448">
        <v>0.32</v>
      </c>
      <c r="AK52" s="444">
        <v>18806798</v>
      </c>
      <c r="AL52" s="444" t="s">
        <v>161</v>
      </c>
      <c r="AN52" s="454">
        <v>0.4</v>
      </c>
      <c r="AO52" s="444" t="s">
        <v>192</v>
      </c>
    </row>
    <row r="53" spans="1:41" s="406" customFormat="1" x14ac:dyDescent="0.25">
      <c r="A53" s="406">
        <v>4000233</v>
      </c>
      <c r="B53" s="406">
        <v>18806799</v>
      </c>
      <c r="C53" s="409" t="s">
        <v>51</v>
      </c>
      <c r="D53" s="407">
        <v>0.5</v>
      </c>
      <c r="E53" s="383"/>
      <c r="F53" s="407" t="s">
        <v>110</v>
      </c>
      <c r="G53" s="407"/>
      <c r="H53" s="372"/>
      <c r="I53" s="425"/>
      <c r="J53" s="409">
        <v>0.36</v>
      </c>
      <c r="K53" s="410">
        <f t="shared" si="27"/>
        <v>0.39600000000000002</v>
      </c>
      <c r="L53" s="406">
        <v>0.35</v>
      </c>
      <c r="M53" s="410">
        <f t="shared" si="28"/>
        <v>0.38500000000000001</v>
      </c>
      <c r="N53" s="410">
        <f t="shared" si="29"/>
        <v>0.53899999999999992</v>
      </c>
      <c r="O53" s="407">
        <v>0.45</v>
      </c>
      <c r="P53" s="408">
        <v>444</v>
      </c>
      <c r="Q53" s="408">
        <v>76</v>
      </c>
      <c r="R53" s="408">
        <v>169</v>
      </c>
      <c r="S53" s="408">
        <f t="shared" si="3"/>
        <v>245</v>
      </c>
      <c r="T53" s="408">
        <f t="shared" si="4"/>
        <v>-199</v>
      </c>
      <c r="U53" s="411">
        <v>0</v>
      </c>
      <c r="V53" s="408">
        <v>152</v>
      </c>
      <c r="W53" s="408">
        <v>17</v>
      </c>
      <c r="X53" s="406">
        <f t="shared" si="23"/>
        <v>-275</v>
      </c>
      <c r="Y53" s="408">
        <v>144</v>
      </c>
      <c r="Z53" s="408">
        <v>0.28999999999999998</v>
      </c>
      <c r="AA53" s="410">
        <f t="shared" si="24"/>
        <v>0.31900000000000001</v>
      </c>
      <c r="AB53" s="410">
        <f t="shared" si="25"/>
        <v>0.4466</v>
      </c>
      <c r="AC53" s="412">
        <f t="shared" si="26"/>
        <v>0.45</v>
      </c>
      <c r="AD53" s="413">
        <v>180</v>
      </c>
      <c r="AE53" s="411">
        <f t="shared" si="5"/>
        <v>135</v>
      </c>
      <c r="AF53" s="411">
        <v>127</v>
      </c>
      <c r="AG53" s="411">
        <v>177</v>
      </c>
      <c r="AH53" s="411">
        <v>85</v>
      </c>
      <c r="AI53" s="406">
        <v>0.43</v>
      </c>
      <c r="AJ53" s="408">
        <v>0.31</v>
      </c>
      <c r="AK53" s="406">
        <v>18806799</v>
      </c>
      <c r="AL53" s="406" t="s">
        <v>161</v>
      </c>
      <c r="AN53" s="414">
        <v>0.4</v>
      </c>
      <c r="AO53" s="406" t="s">
        <v>192</v>
      </c>
    </row>
    <row r="54" spans="1:41" s="470" customFormat="1" x14ac:dyDescent="0.25">
      <c r="A54" s="470">
        <v>4000234</v>
      </c>
      <c r="B54" s="470">
        <v>18806797</v>
      </c>
      <c r="C54" s="471" t="s">
        <v>53</v>
      </c>
      <c r="D54" s="472">
        <v>0.5</v>
      </c>
      <c r="E54" s="383">
        <f t="shared" si="30"/>
        <v>0.47599999999999998</v>
      </c>
      <c r="F54" s="472" t="s">
        <v>110</v>
      </c>
      <c r="G54" s="472">
        <v>0.42</v>
      </c>
      <c r="H54" s="472">
        <v>0.34</v>
      </c>
      <c r="I54" s="466">
        <v>0.33</v>
      </c>
      <c r="J54" s="471">
        <v>0.36</v>
      </c>
      <c r="K54" s="473">
        <f t="shared" si="27"/>
        <v>0.39600000000000002</v>
      </c>
      <c r="L54" s="470">
        <v>0.35</v>
      </c>
      <c r="M54" s="473">
        <f t="shared" si="28"/>
        <v>0.38500000000000001</v>
      </c>
      <c r="N54" s="473">
        <f t="shared" si="29"/>
        <v>0.53899999999999992</v>
      </c>
      <c r="O54" s="472">
        <v>0.45</v>
      </c>
      <c r="P54" s="474">
        <v>95</v>
      </c>
      <c r="Q54" s="474">
        <v>100</v>
      </c>
      <c r="R54" s="474">
        <v>177</v>
      </c>
      <c r="S54" s="474">
        <f t="shared" si="3"/>
        <v>277</v>
      </c>
      <c r="T54" s="474">
        <f t="shared" si="4"/>
        <v>182</v>
      </c>
      <c r="U54" s="475">
        <v>240</v>
      </c>
      <c r="V54" s="474">
        <v>189</v>
      </c>
      <c r="W54" s="474">
        <v>25</v>
      </c>
      <c r="X54" s="470">
        <f t="shared" si="23"/>
        <v>119</v>
      </c>
      <c r="Y54" s="474">
        <v>120</v>
      </c>
      <c r="Z54" s="474">
        <v>0.28999999999999998</v>
      </c>
      <c r="AA54" s="473">
        <f t="shared" si="24"/>
        <v>0.31900000000000001</v>
      </c>
      <c r="AB54" s="473">
        <f t="shared" si="25"/>
        <v>0.4466</v>
      </c>
      <c r="AC54" s="476">
        <f t="shared" si="26"/>
        <v>0.45</v>
      </c>
      <c r="AD54" s="477">
        <v>180</v>
      </c>
      <c r="AE54" s="475">
        <f t="shared" si="5"/>
        <v>146</v>
      </c>
      <c r="AF54" s="475">
        <v>60</v>
      </c>
      <c r="AG54" s="475">
        <v>106</v>
      </c>
      <c r="AH54" s="475">
        <v>100</v>
      </c>
      <c r="AI54" s="470">
        <v>0.43</v>
      </c>
      <c r="AJ54" s="474">
        <v>0.31</v>
      </c>
      <c r="AK54" s="470">
        <v>18806797</v>
      </c>
      <c r="AL54" s="470" t="s">
        <v>161</v>
      </c>
      <c r="AN54" s="478">
        <v>0.4</v>
      </c>
      <c r="AO54" s="470" t="s">
        <v>192</v>
      </c>
    </row>
    <row r="55" spans="1:41" s="444" customFormat="1" x14ac:dyDescent="0.25">
      <c r="A55" s="444">
        <v>4000501</v>
      </c>
      <c r="B55" s="444">
        <v>54910506</v>
      </c>
      <c r="C55" s="445" t="s">
        <v>54</v>
      </c>
      <c r="D55" s="446">
        <v>1</v>
      </c>
      <c r="E55" s="383">
        <f t="shared" si="30"/>
        <v>0.97999999999999987</v>
      </c>
      <c r="F55" s="446" t="s">
        <v>50</v>
      </c>
      <c r="G55" s="446">
        <v>0.99</v>
      </c>
      <c r="H55" s="286">
        <v>0.7</v>
      </c>
      <c r="I55" s="469">
        <v>0.79</v>
      </c>
      <c r="J55" s="445">
        <v>0.32</v>
      </c>
      <c r="K55" s="449">
        <f t="shared" si="27"/>
        <v>0.35200000000000004</v>
      </c>
      <c r="L55" s="444">
        <v>0.32</v>
      </c>
      <c r="M55" s="449">
        <f t="shared" si="28"/>
        <v>0.35200000000000004</v>
      </c>
      <c r="N55" s="449">
        <f t="shared" si="29"/>
        <v>0.49280000000000002</v>
      </c>
      <c r="O55" s="446">
        <v>0.55000000000000004</v>
      </c>
      <c r="P55" s="448">
        <v>14</v>
      </c>
      <c r="Q55" s="448">
        <v>4</v>
      </c>
      <c r="R55" s="448">
        <v>23</v>
      </c>
      <c r="S55" s="448">
        <f t="shared" si="3"/>
        <v>27</v>
      </c>
      <c r="T55" s="448">
        <f t="shared" si="4"/>
        <v>13</v>
      </c>
      <c r="U55" s="450">
        <v>24</v>
      </c>
      <c r="V55" s="448">
        <v>6</v>
      </c>
      <c r="W55" s="448">
        <v>1</v>
      </c>
      <c r="X55" s="444">
        <f t="shared" si="23"/>
        <v>-7</v>
      </c>
      <c r="Y55" s="448">
        <v>0</v>
      </c>
      <c r="AA55" s="449">
        <f t="shared" si="24"/>
        <v>0</v>
      </c>
      <c r="AB55" s="449">
        <f t="shared" si="25"/>
        <v>0</v>
      </c>
      <c r="AC55" s="451">
        <f t="shared" si="26"/>
        <v>0.9</v>
      </c>
      <c r="AD55" s="452">
        <v>12</v>
      </c>
      <c r="AE55" s="450">
        <f t="shared" si="5"/>
        <v>-7</v>
      </c>
      <c r="AF55" s="450">
        <v>29</v>
      </c>
      <c r="AG55" s="450">
        <v>22</v>
      </c>
      <c r="AH55" s="450">
        <v>0</v>
      </c>
      <c r="AI55" s="444">
        <v>0.55000000000000004</v>
      </c>
      <c r="AJ55" s="448">
        <v>0.37</v>
      </c>
      <c r="AK55" s="444">
        <v>54910506</v>
      </c>
      <c r="AN55" s="454">
        <v>0.4</v>
      </c>
      <c r="AO55" s="444" t="s">
        <v>193</v>
      </c>
    </row>
    <row r="56" spans="1:41" s="381" customFormat="1" x14ac:dyDescent="0.25">
      <c r="A56" s="381">
        <v>4000235</v>
      </c>
      <c r="B56" s="381">
        <v>25096012</v>
      </c>
      <c r="C56" s="382" t="s">
        <v>237</v>
      </c>
      <c r="D56" s="383">
        <v>1.3</v>
      </c>
      <c r="E56" s="383">
        <f t="shared" si="1"/>
        <v>1.26</v>
      </c>
      <c r="F56" s="381" t="s">
        <v>276</v>
      </c>
      <c r="G56" s="385">
        <v>0.9</v>
      </c>
      <c r="H56" s="384">
        <v>1.51</v>
      </c>
      <c r="I56" s="393">
        <v>1</v>
      </c>
      <c r="J56" s="382">
        <v>6.68</v>
      </c>
      <c r="K56" s="386">
        <f t="shared" si="27"/>
        <v>7.3479999999999999</v>
      </c>
      <c r="L56" s="381">
        <v>5.14</v>
      </c>
      <c r="M56" s="386">
        <f t="shared" si="28"/>
        <v>5.6539999999999999</v>
      </c>
      <c r="N56" s="386">
        <f t="shared" si="29"/>
        <v>7.9155999999999995</v>
      </c>
      <c r="O56" s="383">
        <v>1.35</v>
      </c>
      <c r="P56" s="384">
        <v>34</v>
      </c>
      <c r="Q56" s="384">
        <v>82</v>
      </c>
      <c r="R56" s="384">
        <v>204</v>
      </c>
      <c r="S56" s="384">
        <f t="shared" si="3"/>
        <v>286</v>
      </c>
      <c r="T56" s="384">
        <f t="shared" si="4"/>
        <v>252</v>
      </c>
      <c r="U56" s="387">
        <v>360</v>
      </c>
      <c r="V56" s="384">
        <v>80</v>
      </c>
      <c r="W56" s="384">
        <v>6</v>
      </c>
      <c r="X56" s="381">
        <f t="shared" si="23"/>
        <v>52</v>
      </c>
      <c r="Y56" s="384">
        <v>60</v>
      </c>
      <c r="Z56" s="381">
        <v>0.51</v>
      </c>
      <c r="AA56" s="386">
        <f t="shared" si="24"/>
        <v>0.56100000000000005</v>
      </c>
      <c r="AB56" s="386">
        <f t="shared" si="25"/>
        <v>0.78539999999999999</v>
      </c>
      <c r="AC56" s="388">
        <f t="shared" si="26"/>
        <v>1.1700000000000002</v>
      </c>
      <c r="AD56" s="389">
        <v>180</v>
      </c>
      <c r="AE56" s="387">
        <f t="shared" si="5"/>
        <v>149</v>
      </c>
      <c r="AF56" s="387">
        <v>23</v>
      </c>
      <c r="AG56" s="387">
        <v>124</v>
      </c>
      <c r="AH56" s="387">
        <v>48</v>
      </c>
      <c r="AI56" s="386">
        <v>1</v>
      </c>
      <c r="AJ56" s="393">
        <v>0.82</v>
      </c>
      <c r="AK56" s="381">
        <v>25067180</v>
      </c>
      <c r="AL56" s="381" t="s">
        <v>218</v>
      </c>
      <c r="AN56" s="384">
        <v>5.68</v>
      </c>
      <c r="AO56" s="381" t="s">
        <v>219</v>
      </c>
    </row>
    <row r="57" spans="1:41" s="444" customFormat="1" x14ac:dyDescent="0.25">
      <c r="A57" s="444">
        <v>4000237</v>
      </c>
      <c r="B57" s="444">
        <v>25100258</v>
      </c>
      <c r="C57" s="444" t="s">
        <v>68</v>
      </c>
      <c r="D57" s="446">
        <v>1</v>
      </c>
      <c r="E57" s="383">
        <f>H57*1.4</f>
        <v>0.53199999999999992</v>
      </c>
      <c r="G57" s="454">
        <v>0.4</v>
      </c>
      <c r="H57" s="288">
        <v>0.38</v>
      </c>
      <c r="I57" s="448">
        <v>1.02</v>
      </c>
      <c r="J57" s="445">
        <v>0.81</v>
      </c>
      <c r="K57" s="449">
        <f t="shared" si="27"/>
        <v>0.89100000000000013</v>
      </c>
      <c r="L57" s="444">
        <v>0.34</v>
      </c>
      <c r="M57" s="449">
        <f t="shared" si="28"/>
        <v>0.37400000000000005</v>
      </c>
      <c r="N57" s="449">
        <f t="shared" si="29"/>
        <v>0.52360000000000007</v>
      </c>
      <c r="O57" s="446">
        <v>0.8</v>
      </c>
      <c r="P57" s="448">
        <v>14</v>
      </c>
      <c r="Q57" s="448">
        <v>6</v>
      </c>
      <c r="R57" s="448">
        <v>3</v>
      </c>
      <c r="S57" s="448">
        <f t="shared" si="3"/>
        <v>9</v>
      </c>
      <c r="T57" s="448">
        <f t="shared" si="4"/>
        <v>-5</v>
      </c>
      <c r="U57" s="450">
        <v>12</v>
      </c>
      <c r="V57" s="448">
        <v>11</v>
      </c>
      <c r="W57" s="448">
        <v>6</v>
      </c>
      <c r="X57" s="444">
        <f t="shared" si="23"/>
        <v>3</v>
      </c>
      <c r="Y57" s="448">
        <v>20</v>
      </c>
      <c r="Z57" s="448">
        <v>0.33</v>
      </c>
      <c r="AA57" s="449">
        <f t="shared" si="24"/>
        <v>0.36300000000000004</v>
      </c>
      <c r="AB57" s="449">
        <f t="shared" si="25"/>
        <v>0.50819999999999999</v>
      </c>
      <c r="AC57" s="451">
        <f t="shared" si="26"/>
        <v>0.9</v>
      </c>
      <c r="AD57" s="452">
        <v>12</v>
      </c>
      <c r="AE57" s="450">
        <f t="shared" si="5"/>
        <v>2</v>
      </c>
      <c r="AF57" s="450">
        <v>14</v>
      </c>
      <c r="AG57" s="450">
        <v>7</v>
      </c>
      <c r="AH57" s="450">
        <v>9</v>
      </c>
      <c r="AJ57" s="448">
        <v>1.0900000000000001</v>
      </c>
      <c r="AN57" s="454">
        <v>1.8</v>
      </c>
    </row>
    <row r="58" spans="1:41" s="444" customFormat="1" x14ac:dyDescent="0.25">
      <c r="A58" s="444">
        <v>4000238</v>
      </c>
      <c r="B58" s="453">
        <v>25100245</v>
      </c>
      <c r="C58" s="444" t="s">
        <v>67</v>
      </c>
      <c r="D58" s="446">
        <v>1</v>
      </c>
      <c r="E58" s="383">
        <f t="shared" ref="E58:E62" si="31">H58*1.4</f>
        <v>0.53199999999999992</v>
      </c>
      <c r="G58" s="454">
        <v>0.4</v>
      </c>
      <c r="H58" s="288">
        <v>0.38</v>
      </c>
      <c r="I58" s="448">
        <v>1.02</v>
      </c>
      <c r="J58" s="445">
        <v>0.81</v>
      </c>
      <c r="K58" s="449">
        <f t="shared" si="27"/>
        <v>0.89100000000000013</v>
      </c>
      <c r="L58" s="444">
        <v>0.34</v>
      </c>
      <c r="M58" s="449">
        <f t="shared" si="28"/>
        <v>0.37400000000000005</v>
      </c>
      <c r="N58" s="449">
        <f t="shared" si="29"/>
        <v>0.52360000000000007</v>
      </c>
      <c r="O58" s="446">
        <v>0.8</v>
      </c>
      <c r="P58" s="448">
        <v>16</v>
      </c>
      <c r="Q58" s="448">
        <v>6</v>
      </c>
      <c r="R58" s="448">
        <v>3</v>
      </c>
      <c r="S58" s="448">
        <f t="shared" si="3"/>
        <v>9</v>
      </c>
      <c r="T58" s="448">
        <f t="shared" si="4"/>
        <v>-7</v>
      </c>
      <c r="U58" s="450">
        <v>12</v>
      </c>
      <c r="V58" s="448">
        <v>5</v>
      </c>
      <c r="W58" s="448">
        <v>5</v>
      </c>
      <c r="X58" s="444">
        <f t="shared" si="23"/>
        <v>-6</v>
      </c>
      <c r="Y58" s="448">
        <v>20</v>
      </c>
      <c r="Z58" s="444">
        <v>0.33</v>
      </c>
      <c r="AA58" s="449">
        <f t="shared" si="24"/>
        <v>0.36300000000000004</v>
      </c>
      <c r="AB58" s="449">
        <f t="shared" si="25"/>
        <v>0.50819999999999999</v>
      </c>
      <c r="AC58" s="451">
        <f t="shared" si="26"/>
        <v>0.9</v>
      </c>
      <c r="AD58" s="452">
        <v>12</v>
      </c>
      <c r="AE58" s="450">
        <f t="shared" si="5"/>
        <v>1</v>
      </c>
      <c r="AF58" s="450">
        <v>15</v>
      </c>
      <c r="AG58" s="450">
        <v>7</v>
      </c>
      <c r="AH58" s="450">
        <v>9</v>
      </c>
      <c r="AJ58" s="454">
        <v>0.4</v>
      </c>
      <c r="AN58" s="454">
        <v>1.8</v>
      </c>
    </row>
    <row r="59" spans="1:41" s="444" customFormat="1" x14ac:dyDescent="0.25">
      <c r="A59" s="444">
        <v>4000239</v>
      </c>
      <c r="B59" s="453">
        <v>86555071</v>
      </c>
      <c r="C59" s="444" t="s">
        <v>41</v>
      </c>
      <c r="D59" s="446">
        <v>1</v>
      </c>
      <c r="E59" s="383">
        <f t="shared" si="31"/>
        <v>0.53199999999999992</v>
      </c>
      <c r="G59" s="454">
        <v>0.4</v>
      </c>
      <c r="H59" s="288">
        <v>0.38</v>
      </c>
      <c r="I59" s="448">
        <v>1.98</v>
      </c>
      <c r="J59" s="445">
        <v>0.54</v>
      </c>
      <c r="K59" s="449">
        <f t="shared" si="27"/>
        <v>0.59400000000000008</v>
      </c>
      <c r="L59" s="444">
        <v>0.34</v>
      </c>
      <c r="M59" s="449">
        <f t="shared" si="28"/>
        <v>0.37400000000000005</v>
      </c>
      <c r="N59" s="449">
        <f t="shared" si="29"/>
        <v>0.52360000000000007</v>
      </c>
      <c r="O59" s="446">
        <v>0.8</v>
      </c>
      <c r="P59" s="448">
        <v>25</v>
      </c>
      <c r="Q59" s="448">
        <v>11</v>
      </c>
      <c r="R59" s="448">
        <v>6</v>
      </c>
      <c r="S59" s="448">
        <f t="shared" si="3"/>
        <v>17</v>
      </c>
      <c r="T59" s="448">
        <f t="shared" si="4"/>
        <v>-8</v>
      </c>
      <c r="U59" s="450">
        <v>12</v>
      </c>
      <c r="V59" s="448">
        <v>22</v>
      </c>
      <c r="W59" s="448">
        <v>6</v>
      </c>
      <c r="X59" s="444">
        <f t="shared" si="23"/>
        <v>3</v>
      </c>
      <c r="Y59" s="448">
        <v>40</v>
      </c>
      <c r="Z59" s="448">
        <v>0.33</v>
      </c>
      <c r="AA59" s="449">
        <f t="shared" si="24"/>
        <v>0.36300000000000004</v>
      </c>
      <c r="AB59" s="449">
        <f t="shared" si="25"/>
        <v>0.50819999999999999</v>
      </c>
      <c r="AC59" s="451">
        <f t="shared" si="26"/>
        <v>0.9</v>
      </c>
      <c r="AD59" s="452">
        <v>12</v>
      </c>
      <c r="AE59" s="450">
        <f t="shared" si="5"/>
        <v>-6</v>
      </c>
      <c r="AF59" s="450">
        <v>34</v>
      </c>
      <c r="AG59" s="450">
        <v>14</v>
      </c>
      <c r="AH59" s="450">
        <v>14</v>
      </c>
      <c r="AJ59" s="454">
        <v>0.4</v>
      </c>
      <c r="AN59" s="454">
        <v>1.8</v>
      </c>
    </row>
    <row r="60" spans="1:41" s="444" customFormat="1" x14ac:dyDescent="0.25">
      <c r="A60" s="444">
        <v>4000240</v>
      </c>
      <c r="B60" s="453">
        <v>25100255</v>
      </c>
      <c r="C60" s="444" t="s">
        <v>42</v>
      </c>
      <c r="D60" s="446">
        <v>1</v>
      </c>
      <c r="E60" s="383">
        <f t="shared" si="31"/>
        <v>0.53199999999999992</v>
      </c>
      <c r="G60" s="454">
        <v>0.4</v>
      </c>
      <c r="H60" s="288">
        <v>0.38</v>
      </c>
      <c r="I60" s="448">
        <v>1.98</v>
      </c>
      <c r="J60" s="445">
        <v>0.81</v>
      </c>
      <c r="K60" s="449">
        <f t="shared" si="27"/>
        <v>0.89100000000000013</v>
      </c>
      <c r="L60" s="444">
        <v>0.34</v>
      </c>
      <c r="M60" s="449">
        <f t="shared" si="28"/>
        <v>0.37400000000000005</v>
      </c>
      <c r="N60" s="449">
        <f t="shared" si="29"/>
        <v>0.52360000000000007</v>
      </c>
      <c r="O60" s="446">
        <v>0.8</v>
      </c>
      <c r="P60" s="448">
        <v>19</v>
      </c>
      <c r="Q60" s="448">
        <v>10</v>
      </c>
      <c r="R60" s="448">
        <v>6</v>
      </c>
      <c r="S60" s="448">
        <f t="shared" si="3"/>
        <v>16</v>
      </c>
      <c r="T60" s="448">
        <f t="shared" si="4"/>
        <v>-3</v>
      </c>
      <c r="U60" s="450">
        <v>12</v>
      </c>
      <c r="V60" s="448">
        <v>22</v>
      </c>
      <c r="W60" s="448">
        <v>6</v>
      </c>
      <c r="X60" s="444">
        <f t="shared" si="23"/>
        <v>9</v>
      </c>
      <c r="Y60" s="448">
        <v>40</v>
      </c>
      <c r="Z60" s="444">
        <v>0.33</v>
      </c>
      <c r="AA60" s="449">
        <f t="shared" si="24"/>
        <v>0.36300000000000004</v>
      </c>
      <c r="AB60" s="449">
        <f t="shared" si="25"/>
        <v>0.50819999999999999</v>
      </c>
      <c r="AC60" s="451">
        <f t="shared" si="26"/>
        <v>0.9</v>
      </c>
      <c r="AD60" s="452">
        <v>12</v>
      </c>
      <c r="AE60" s="450">
        <f t="shared" si="5"/>
        <v>0</v>
      </c>
      <c r="AF60" s="450">
        <v>28</v>
      </c>
      <c r="AG60" s="450">
        <v>14</v>
      </c>
      <c r="AH60" s="450">
        <v>14</v>
      </c>
      <c r="AJ60" s="454">
        <v>0.4</v>
      </c>
      <c r="AN60" s="454">
        <v>1.8</v>
      </c>
    </row>
    <row r="61" spans="1:41" s="395" customFormat="1" x14ac:dyDescent="0.25">
      <c r="A61" s="395">
        <v>4000241</v>
      </c>
      <c r="B61" s="341">
        <v>86585309</v>
      </c>
      <c r="C61" s="395" t="s">
        <v>69</v>
      </c>
      <c r="D61" s="396">
        <v>2.2999999999999998</v>
      </c>
      <c r="E61" s="383"/>
      <c r="G61" s="397"/>
      <c r="H61" s="397"/>
      <c r="I61" s="397"/>
      <c r="J61" s="398">
        <v>1.37</v>
      </c>
      <c r="K61" s="399">
        <f t="shared" si="27"/>
        <v>1.5070000000000003</v>
      </c>
      <c r="L61" s="395">
        <v>1.37</v>
      </c>
      <c r="M61" s="399">
        <f t="shared" si="28"/>
        <v>1.5070000000000003</v>
      </c>
      <c r="N61" s="399">
        <f t="shared" si="29"/>
        <v>2.1098000000000003</v>
      </c>
      <c r="O61" s="400">
        <v>2.5</v>
      </c>
      <c r="P61" s="267">
        <v>25</v>
      </c>
      <c r="Q61" s="267">
        <v>6</v>
      </c>
      <c r="R61" s="267">
        <v>6</v>
      </c>
      <c r="S61" s="374">
        <f t="shared" si="3"/>
        <v>12</v>
      </c>
      <c r="T61" s="267">
        <f t="shared" si="4"/>
        <v>-13</v>
      </c>
      <c r="U61" s="266">
        <v>0</v>
      </c>
      <c r="V61" s="397">
        <v>18</v>
      </c>
      <c r="W61" s="397">
        <v>4</v>
      </c>
      <c r="X61" s="395">
        <f t="shared" si="23"/>
        <v>-3</v>
      </c>
      <c r="Y61" s="397">
        <v>30</v>
      </c>
      <c r="Z61" s="397">
        <v>1.37</v>
      </c>
      <c r="AA61" s="399">
        <f t="shared" si="24"/>
        <v>1.5070000000000003</v>
      </c>
      <c r="AB61" s="399">
        <f t="shared" si="25"/>
        <v>2.1098000000000003</v>
      </c>
      <c r="AC61" s="401">
        <f t="shared" si="26"/>
        <v>2.0699999999999998</v>
      </c>
      <c r="AD61" s="402">
        <v>30</v>
      </c>
      <c r="AE61" s="403">
        <f t="shared" si="5"/>
        <v>24</v>
      </c>
      <c r="AF61" s="403">
        <v>9</v>
      </c>
      <c r="AG61" s="403">
        <v>23</v>
      </c>
      <c r="AH61" s="403">
        <v>10</v>
      </c>
      <c r="AJ61" s="404">
        <v>1.55</v>
      </c>
      <c r="AN61" s="405">
        <v>2</v>
      </c>
    </row>
    <row r="62" spans="1:41" s="479" customFormat="1" x14ac:dyDescent="0.25">
      <c r="A62" s="479">
        <v>4000734</v>
      </c>
      <c r="B62" s="343" t="s">
        <v>229</v>
      </c>
      <c r="C62" s="479" t="s">
        <v>230</v>
      </c>
      <c r="D62" s="497">
        <v>4</v>
      </c>
      <c r="E62" s="383">
        <f t="shared" si="31"/>
        <v>3.3319999999999999</v>
      </c>
      <c r="G62" s="290" t="s">
        <v>278</v>
      </c>
      <c r="H62" s="288">
        <v>2.38</v>
      </c>
      <c r="I62" s="474">
        <v>4.08</v>
      </c>
      <c r="J62" s="483"/>
      <c r="K62" s="481"/>
      <c r="M62" s="481"/>
      <c r="N62" s="481"/>
      <c r="O62" s="480"/>
      <c r="P62" s="290">
        <v>0</v>
      </c>
      <c r="Q62" s="290">
        <v>2</v>
      </c>
      <c r="R62" s="290">
        <v>8</v>
      </c>
      <c r="S62" s="288">
        <f t="shared" si="3"/>
        <v>10</v>
      </c>
      <c r="T62" s="290">
        <f t="shared" si="4"/>
        <v>10</v>
      </c>
      <c r="U62" s="289">
        <v>20</v>
      </c>
      <c r="V62" s="290"/>
      <c r="W62" s="290"/>
      <c r="Y62" s="290"/>
      <c r="Z62" s="290"/>
      <c r="AA62" s="481"/>
      <c r="AB62" s="481"/>
      <c r="AC62" s="326">
        <f t="shared" si="26"/>
        <v>3.6</v>
      </c>
      <c r="AD62" s="485">
        <v>10</v>
      </c>
      <c r="AE62" s="486"/>
      <c r="AF62" s="486"/>
      <c r="AG62" s="486"/>
      <c r="AH62" s="486"/>
      <c r="AJ62" s="290"/>
      <c r="AN62" s="498">
        <v>3.95</v>
      </c>
      <c r="AO62" s="479" t="s">
        <v>225</v>
      </c>
    </row>
    <row r="63" spans="1:41" s="273" customFormat="1" ht="14.25" customHeight="1" x14ac:dyDescent="0.25">
      <c r="B63" s="340"/>
      <c r="C63" s="284"/>
      <c r="D63" s="243"/>
      <c r="E63" s="383">
        <f t="shared" si="1"/>
        <v>0</v>
      </c>
      <c r="G63" s="358"/>
      <c r="H63" s="358"/>
      <c r="I63" s="358"/>
      <c r="K63" s="276"/>
      <c r="M63" s="276"/>
      <c r="N63" s="276"/>
      <c r="O63" s="243"/>
      <c r="P63" s="335"/>
      <c r="Q63" s="335"/>
      <c r="R63" s="335"/>
      <c r="S63" s="338">
        <f t="shared" si="3"/>
        <v>0</v>
      </c>
      <c r="T63" s="335">
        <f t="shared" si="4"/>
        <v>0</v>
      </c>
      <c r="U63" s="366">
        <f t="shared" si="6"/>
        <v>0</v>
      </c>
      <c r="V63" s="275"/>
      <c r="W63" s="275"/>
      <c r="Y63" s="275"/>
      <c r="AA63" s="244"/>
      <c r="AB63" s="244"/>
      <c r="AC63" s="247"/>
      <c r="AD63" s="248"/>
      <c r="AE63" s="249"/>
      <c r="AF63" s="249"/>
      <c r="AG63" s="250"/>
      <c r="AH63" s="249"/>
      <c r="AJ63" s="251"/>
      <c r="AN63" s="251"/>
    </row>
    <row r="64" spans="1:41" s="349" customFormat="1" ht="16.5" customHeight="1" x14ac:dyDescent="0.25">
      <c r="A64" s="349">
        <v>4000248</v>
      </c>
      <c r="B64" s="349">
        <v>25090790</v>
      </c>
      <c r="C64" s="350" t="s">
        <v>287</v>
      </c>
      <c r="D64" s="351">
        <v>0.35</v>
      </c>
      <c r="E64" s="383">
        <f t="shared" si="1"/>
        <v>0.29399999999999998</v>
      </c>
      <c r="G64" s="353">
        <v>0.21</v>
      </c>
      <c r="H64" s="353">
        <v>0.21</v>
      </c>
      <c r="I64" s="353">
        <v>0.25</v>
      </c>
      <c r="J64" s="349">
        <v>0.44</v>
      </c>
      <c r="K64" s="352">
        <f t="shared" si="2"/>
        <v>0.48400000000000004</v>
      </c>
      <c r="L64" s="349">
        <v>0.19</v>
      </c>
      <c r="M64" s="352">
        <f t="shared" si="7"/>
        <v>0.20900000000000002</v>
      </c>
      <c r="N64" s="352">
        <f t="shared" si="8"/>
        <v>0.29260000000000003</v>
      </c>
      <c r="O64" s="351">
        <v>0.63</v>
      </c>
      <c r="P64" s="353">
        <v>50</v>
      </c>
      <c r="Q64" s="353">
        <v>61</v>
      </c>
      <c r="R64" s="353">
        <v>178</v>
      </c>
      <c r="S64" s="353">
        <f t="shared" si="3"/>
        <v>239</v>
      </c>
      <c r="T64" s="353">
        <f t="shared" si="4"/>
        <v>189</v>
      </c>
      <c r="U64" s="354">
        <v>180</v>
      </c>
      <c r="V64" s="353">
        <v>137</v>
      </c>
      <c r="W64" s="353">
        <v>9</v>
      </c>
      <c r="X64" s="349">
        <f t="shared" si="22"/>
        <v>96</v>
      </c>
      <c r="Y64" s="353">
        <v>140</v>
      </c>
      <c r="Z64" s="349">
        <v>0.19</v>
      </c>
      <c r="AA64" s="352">
        <f t="shared" si="10"/>
        <v>0.20900000000000002</v>
      </c>
      <c r="AB64" s="352">
        <f t="shared" si="11"/>
        <v>0.29260000000000003</v>
      </c>
      <c r="AC64" s="355">
        <f t="shared" si="12"/>
        <v>0.315</v>
      </c>
      <c r="AD64" s="356">
        <v>240</v>
      </c>
      <c r="AE64" s="354">
        <f t="shared" si="5"/>
        <v>209</v>
      </c>
      <c r="AF64" s="354">
        <v>28</v>
      </c>
      <c r="AG64" s="354">
        <v>189</v>
      </c>
      <c r="AH64" s="354">
        <v>48</v>
      </c>
      <c r="AI64" s="349">
        <v>0.59</v>
      </c>
      <c r="AJ64" s="353">
        <v>0.21</v>
      </c>
      <c r="AK64" s="349">
        <v>86663571</v>
      </c>
      <c r="AN64" s="353">
        <v>0.38</v>
      </c>
    </row>
    <row r="65" spans="1:41" s="444" customFormat="1" ht="32.25" customHeight="1" x14ac:dyDescent="0.25">
      <c r="A65" s="444">
        <v>4000663</v>
      </c>
      <c r="B65" s="444">
        <v>28221900</v>
      </c>
      <c r="C65" s="445" t="s">
        <v>286</v>
      </c>
      <c r="D65" s="446">
        <v>1.5</v>
      </c>
      <c r="E65" s="383">
        <f>H65*1.4</f>
        <v>1.47</v>
      </c>
      <c r="F65" s="444" t="s">
        <v>267</v>
      </c>
      <c r="G65" s="447" t="s">
        <v>273</v>
      </c>
      <c r="H65" s="288">
        <v>1.05</v>
      </c>
      <c r="I65" s="448">
        <v>1.58</v>
      </c>
      <c r="J65" s="444">
        <v>0.73</v>
      </c>
      <c r="K65" s="449">
        <f t="shared" si="2"/>
        <v>0.80300000000000005</v>
      </c>
      <c r="L65" s="444">
        <v>0.73</v>
      </c>
      <c r="M65" s="449">
        <f t="shared" si="7"/>
        <v>0.80300000000000005</v>
      </c>
      <c r="N65" s="449">
        <f t="shared" si="8"/>
        <v>1.1242000000000001</v>
      </c>
      <c r="O65" s="446">
        <v>0.84</v>
      </c>
      <c r="P65" s="448">
        <v>30</v>
      </c>
      <c r="Q65" s="448">
        <v>13</v>
      </c>
      <c r="R65" s="448">
        <v>82</v>
      </c>
      <c r="S65" s="448">
        <f t="shared" si="3"/>
        <v>95</v>
      </c>
      <c r="T65" s="448">
        <f t="shared" si="4"/>
        <v>65</v>
      </c>
      <c r="U65" s="450">
        <v>150</v>
      </c>
      <c r="V65" s="448">
        <v>67</v>
      </c>
      <c r="W65" s="448">
        <v>0</v>
      </c>
      <c r="X65" s="444">
        <f t="shared" si="22"/>
        <v>37</v>
      </c>
      <c r="Y65" s="448">
        <v>60</v>
      </c>
      <c r="Z65" s="444">
        <v>0.73</v>
      </c>
      <c r="AA65" s="449">
        <f t="shared" si="10"/>
        <v>0.80300000000000005</v>
      </c>
      <c r="AB65" s="449">
        <f t="shared" si="11"/>
        <v>1.1242000000000001</v>
      </c>
      <c r="AC65" s="451">
        <f t="shared" si="12"/>
        <v>1.35</v>
      </c>
      <c r="AD65" s="452">
        <v>90</v>
      </c>
      <c r="AE65" s="450">
        <f t="shared" si="5"/>
        <v>75</v>
      </c>
      <c r="AF65" s="450">
        <v>47</v>
      </c>
      <c r="AG65" s="450">
        <v>96</v>
      </c>
      <c r="AH65" s="450">
        <v>26</v>
      </c>
      <c r="AI65" s="444">
        <v>1.69</v>
      </c>
      <c r="AJ65" s="448">
        <v>0.97</v>
      </c>
      <c r="AK65" s="444">
        <v>28221900</v>
      </c>
      <c r="AN65" s="448">
        <v>1.54</v>
      </c>
      <c r="AO65" s="444" t="s">
        <v>180</v>
      </c>
    </row>
    <row r="66" spans="1:41" s="273" customFormat="1" ht="15" customHeight="1" x14ac:dyDescent="0.25">
      <c r="B66" s="340"/>
      <c r="C66" s="284"/>
      <c r="D66" s="243"/>
      <c r="E66" s="383"/>
      <c r="G66" s="358"/>
      <c r="H66" s="358"/>
      <c r="I66" s="358"/>
      <c r="K66" s="276"/>
      <c r="M66" s="276"/>
      <c r="N66" s="276"/>
      <c r="O66" s="243"/>
      <c r="P66" s="335"/>
      <c r="Q66" s="335"/>
      <c r="R66" s="335"/>
      <c r="S66" s="338">
        <f t="shared" si="3"/>
        <v>0</v>
      </c>
      <c r="T66" s="335">
        <f t="shared" si="4"/>
        <v>0</v>
      </c>
      <c r="U66" s="366">
        <f t="shared" si="6"/>
        <v>0</v>
      </c>
      <c r="V66" s="275"/>
      <c r="W66" s="275"/>
      <c r="Y66" s="275"/>
      <c r="AA66" s="244"/>
      <c r="AB66" s="244"/>
      <c r="AC66" s="247"/>
      <c r="AD66" s="248"/>
      <c r="AE66" s="249"/>
      <c r="AF66" s="249"/>
      <c r="AG66" s="250"/>
      <c r="AH66" s="249"/>
      <c r="AJ66" s="251"/>
      <c r="AN66" s="272"/>
    </row>
    <row r="67" spans="1:41" s="381" customFormat="1" ht="14.25" customHeight="1" x14ac:dyDescent="0.25">
      <c r="A67" s="381">
        <v>4000249</v>
      </c>
      <c r="B67" s="381">
        <v>87142915</v>
      </c>
      <c r="C67" s="382" t="s">
        <v>108</v>
      </c>
      <c r="D67" s="383">
        <v>2</v>
      </c>
      <c r="E67" s="383">
        <f t="shared" ref="E67:E106" si="32">G67*1.4</f>
        <v>1.54</v>
      </c>
      <c r="G67" s="305">
        <v>1.1000000000000001</v>
      </c>
      <c r="H67" s="384">
        <v>1.43</v>
      </c>
      <c r="I67" s="393">
        <v>3.7</v>
      </c>
      <c r="J67" s="381">
        <v>1.9</v>
      </c>
      <c r="K67" s="386">
        <f t="shared" si="2"/>
        <v>2.09</v>
      </c>
      <c r="L67" s="381">
        <v>1.38</v>
      </c>
      <c r="M67" s="386">
        <f t="shared" si="7"/>
        <v>1.518</v>
      </c>
      <c r="N67" s="386">
        <f t="shared" si="8"/>
        <v>2.1252</v>
      </c>
      <c r="O67" s="383">
        <v>2.8</v>
      </c>
      <c r="P67" s="384">
        <v>39</v>
      </c>
      <c r="Q67" s="384">
        <v>39</v>
      </c>
      <c r="R67" s="384">
        <v>140</v>
      </c>
      <c r="S67" s="384">
        <f t="shared" si="3"/>
        <v>179</v>
      </c>
      <c r="T67" s="384">
        <f t="shared" si="4"/>
        <v>140</v>
      </c>
      <c r="U67" s="387">
        <v>240</v>
      </c>
      <c r="V67" s="384">
        <v>147</v>
      </c>
      <c r="W67" s="384">
        <v>8</v>
      </c>
      <c r="X67" s="381">
        <f t="shared" si="22"/>
        <v>116</v>
      </c>
      <c r="Y67" s="384">
        <v>140</v>
      </c>
      <c r="Z67" s="381">
        <v>1.44</v>
      </c>
      <c r="AA67" s="386">
        <f t="shared" si="10"/>
        <v>1.5840000000000001</v>
      </c>
      <c r="AB67" s="386">
        <f t="shared" si="11"/>
        <v>2.2176</v>
      </c>
      <c r="AC67" s="388">
        <f t="shared" si="12"/>
        <v>1.8</v>
      </c>
      <c r="AD67" s="389">
        <v>168</v>
      </c>
      <c r="AE67" s="387">
        <f t="shared" si="5"/>
        <v>141</v>
      </c>
      <c r="AF67" s="387">
        <v>54</v>
      </c>
      <c r="AG67" s="387">
        <v>155</v>
      </c>
      <c r="AH67" s="387">
        <v>40</v>
      </c>
      <c r="AI67" s="381">
        <v>3.14</v>
      </c>
      <c r="AJ67" s="384">
        <v>1.18</v>
      </c>
      <c r="AK67" s="381">
        <v>87142915</v>
      </c>
      <c r="AN67" s="393">
        <v>3.7</v>
      </c>
      <c r="AO67" s="381" t="s">
        <v>182</v>
      </c>
    </row>
    <row r="68" spans="1:41" s="349" customFormat="1" ht="15" customHeight="1" x14ac:dyDescent="0.25">
      <c r="A68" s="349">
        <v>4000666</v>
      </c>
      <c r="B68" s="349">
        <v>87010549</v>
      </c>
      <c r="C68" s="350" t="s">
        <v>268</v>
      </c>
      <c r="D68" s="351">
        <v>2.8</v>
      </c>
      <c r="E68" s="383">
        <f t="shared" si="32"/>
        <v>2.4779999999999998</v>
      </c>
      <c r="G68" s="373">
        <v>1.77</v>
      </c>
      <c r="H68" s="353" t="s">
        <v>234</v>
      </c>
      <c r="I68" s="353">
        <v>3.49</v>
      </c>
      <c r="J68" s="349">
        <v>2.54</v>
      </c>
      <c r="K68" s="352">
        <f t="shared" si="2"/>
        <v>2.7940000000000005</v>
      </c>
      <c r="L68" s="349">
        <v>2.09</v>
      </c>
      <c r="M68" s="352">
        <f t="shared" si="7"/>
        <v>2.2989999999999999</v>
      </c>
      <c r="N68" s="352">
        <f t="shared" si="8"/>
        <v>3.2185999999999999</v>
      </c>
      <c r="O68" s="351">
        <v>3.4</v>
      </c>
      <c r="P68" s="353">
        <v>151</v>
      </c>
      <c r="Q68" s="353">
        <v>60</v>
      </c>
      <c r="R68" s="353">
        <v>219</v>
      </c>
      <c r="S68" s="353">
        <f t="shared" si="3"/>
        <v>279</v>
      </c>
      <c r="T68" s="353">
        <f t="shared" si="4"/>
        <v>128</v>
      </c>
      <c r="U68" s="354">
        <v>200</v>
      </c>
      <c r="V68" s="353">
        <v>216</v>
      </c>
      <c r="W68" s="353">
        <v>2</v>
      </c>
      <c r="X68" s="349">
        <f t="shared" si="22"/>
        <v>67</v>
      </c>
      <c r="Y68" s="353">
        <v>220</v>
      </c>
      <c r="Z68" s="349">
        <v>2.0699999999999998</v>
      </c>
      <c r="AA68" s="352">
        <f t="shared" si="10"/>
        <v>2.2770000000000001</v>
      </c>
      <c r="AB68" s="352">
        <f t="shared" si="11"/>
        <v>3.1878000000000002</v>
      </c>
      <c r="AC68" s="355">
        <f t="shared" si="12"/>
        <v>2.52</v>
      </c>
      <c r="AD68" s="356">
        <v>300</v>
      </c>
      <c r="AE68" s="354">
        <f t="shared" si="5"/>
        <v>279</v>
      </c>
      <c r="AF68" s="354">
        <v>50</v>
      </c>
      <c r="AG68" s="354">
        <v>272</v>
      </c>
      <c r="AH68" s="354">
        <v>57</v>
      </c>
      <c r="AI68" s="349">
        <v>3.55</v>
      </c>
      <c r="AJ68" s="353">
        <v>1.87</v>
      </c>
      <c r="AK68" s="349">
        <v>86515086</v>
      </c>
      <c r="AN68" s="377">
        <v>2.8</v>
      </c>
      <c r="AO68" s="349" t="s">
        <v>183</v>
      </c>
    </row>
    <row r="69" spans="1:41" s="381" customFormat="1" x14ac:dyDescent="0.25">
      <c r="A69" s="381">
        <v>4000662</v>
      </c>
      <c r="B69" s="382">
        <v>25082193</v>
      </c>
      <c r="C69" s="391" t="s">
        <v>103</v>
      </c>
      <c r="D69" s="383">
        <v>5.5</v>
      </c>
      <c r="E69" s="383">
        <f t="shared" si="32"/>
        <v>5.25</v>
      </c>
      <c r="G69" s="305">
        <v>3.75</v>
      </c>
      <c r="H69" s="384" t="s">
        <v>234</v>
      </c>
      <c r="I69" s="393">
        <v>6.5</v>
      </c>
      <c r="J69" s="382">
        <v>5.1100000000000003</v>
      </c>
      <c r="K69" s="386">
        <f>J69*1.1</f>
        <v>5.6210000000000004</v>
      </c>
      <c r="L69" s="381">
        <v>3.68</v>
      </c>
      <c r="M69" s="386">
        <f>L69*1.1</f>
        <v>4.0480000000000009</v>
      </c>
      <c r="N69" s="386">
        <f>M69*1.4</f>
        <v>5.6672000000000011</v>
      </c>
      <c r="O69" s="383">
        <v>5.65</v>
      </c>
      <c r="P69" s="384">
        <v>6</v>
      </c>
      <c r="Q69" s="384">
        <v>8</v>
      </c>
      <c r="R69" s="384">
        <v>14</v>
      </c>
      <c r="S69" s="384">
        <f t="shared" ref="S69:S105" si="33">SUM(Q69:R69)</f>
        <v>22</v>
      </c>
      <c r="T69" s="384">
        <f t="shared" ref="T69:T105" si="34">S69-P69</f>
        <v>16</v>
      </c>
      <c r="U69" s="387">
        <v>20</v>
      </c>
      <c r="V69" s="384">
        <v>14</v>
      </c>
      <c r="W69" s="384">
        <v>2</v>
      </c>
      <c r="X69" s="381">
        <f>SUM(V69:W69)-P69</f>
        <v>10</v>
      </c>
      <c r="Y69" s="384">
        <v>20</v>
      </c>
      <c r="Z69" s="384">
        <v>3.82</v>
      </c>
      <c r="AA69" s="386">
        <f>Z69*1.1</f>
        <v>4.202</v>
      </c>
      <c r="AB69" s="386">
        <f>AA69*1.4</f>
        <v>5.8827999999999996</v>
      </c>
      <c r="AC69" s="388">
        <f>D69*0.9</f>
        <v>4.95</v>
      </c>
      <c r="AD69" s="389">
        <v>12</v>
      </c>
      <c r="AE69" s="387">
        <f t="shared" si="5"/>
        <v>6</v>
      </c>
      <c r="AF69" s="387">
        <v>16</v>
      </c>
      <c r="AG69" s="387">
        <v>20</v>
      </c>
      <c r="AH69" s="387">
        <v>2</v>
      </c>
      <c r="AI69" s="381">
        <v>6.99</v>
      </c>
      <c r="AJ69" s="384">
        <v>3.75</v>
      </c>
      <c r="AK69" s="381">
        <v>86866921</v>
      </c>
      <c r="AN69" s="384">
        <v>6.99</v>
      </c>
    </row>
    <row r="70" spans="1:41" s="273" customFormat="1" ht="15" customHeight="1" x14ac:dyDescent="0.25">
      <c r="B70" s="340"/>
      <c r="C70" s="284"/>
      <c r="D70" s="243"/>
      <c r="E70" s="383"/>
      <c r="G70" s="358"/>
      <c r="H70" s="358"/>
      <c r="I70" s="358"/>
      <c r="K70" s="276"/>
      <c r="M70" s="276"/>
      <c r="N70" s="276"/>
      <c r="O70" s="243"/>
      <c r="P70" s="335"/>
      <c r="Q70" s="335"/>
      <c r="R70" s="335"/>
      <c r="S70" s="338">
        <f t="shared" si="33"/>
        <v>0</v>
      </c>
      <c r="T70" s="335">
        <f t="shared" si="34"/>
        <v>0</v>
      </c>
      <c r="U70" s="366">
        <f t="shared" ref="U70:U101" si="35">S70*0.1+T70</f>
        <v>0</v>
      </c>
      <c r="V70" s="275"/>
      <c r="W70" s="275"/>
      <c r="Y70" s="275"/>
      <c r="AA70" s="244"/>
      <c r="AB70" s="244"/>
      <c r="AC70" s="247"/>
      <c r="AD70" s="248"/>
      <c r="AE70" s="249"/>
      <c r="AF70" s="249"/>
      <c r="AG70" s="250"/>
      <c r="AH70" s="249"/>
      <c r="AJ70" s="251"/>
      <c r="AN70" s="272"/>
    </row>
    <row r="71" spans="1:41" s="349" customFormat="1" ht="13.5" customHeight="1" x14ac:dyDescent="0.25">
      <c r="A71" s="349">
        <v>4000250</v>
      </c>
      <c r="B71" s="349">
        <v>25093640</v>
      </c>
      <c r="C71" s="350" t="s">
        <v>159</v>
      </c>
      <c r="D71" s="351">
        <v>0.45</v>
      </c>
      <c r="E71" s="383">
        <f t="shared" si="32"/>
        <v>0.308</v>
      </c>
      <c r="G71" s="373">
        <v>0.22</v>
      </c>
      <c r="H71" s="353">
        <v>0.45</v>
      </c>
      <c r="I71" s="353">
        <v>0.99</v>
      </c>
      <c r="J71" s="349">
        <v>0.44</v>
      </c>
      <c r="K71" s="352">
        <f t="shared" si="2"/>
        <v>0.48400000000000004</v>
      </c>
      <c r="L71" s="349">
        <v>0.2</v>
      </c>
      <c r="M71" s="352">
        <f t="shared" si="7"/>
        <v>0.22000000000000003</v>
      </c>
      <c r="N71" s="352">
        <f t="shared" si="8"/>
        <v>0.308</v>
      </c>
      <c r="O71" s="351">
        <v>0.65</v>
      </c>
      <c r="P71" s="353">
        <v>44</v>
      </c>
      <c r="Q71" s="353">
        <v>7</v>
      </c>
      <c r="R71" s="353">
        <v>32</v>
      </c>
      <c r="S71" s="353">
        <f t="shared" si="33"/>
        <v>39</v>
      </c>
      <c r="T71" s="353">
        <f t="shared" si="34"/>
        <v>-5</v>
      </c>
      <c r="U71" s="354">
        <v>20</v>
      </c>
      <c r="V71" s="353">
        <v>48</v>
      </c>
      <c r="W71" s="353">
        <v>1</v>
      </c>
      <c r="X71" s="349">
        <f t="shared" si="22"/>
        <v>5</v>
      </c>
      <c r="Y71" s="353">
        <v>30</v>
      </c>
      <c r="Z71" s="349">
        <v>0.2</v>
      </c>
      <c r="AA71" s="352">
        <f t="shared" si="10"/>
        <v>0.22000000000000003</v>
      </c>
      <c r="AB71" s="352">
        <f t="shared" si="11"/>
        <v>0.308</v>
      </c>
      <c r="AC71" s="355">
        <f t="shared" si="12"/>
        <v>0.40500000000000003</v>
      </c>
      <c r="AD71" s="356">
        <v>60</v>
      </c>
      <c r="AE71" s="354">
        <f t="shared" ref="AE71:AE105" si="36">SUM(AG71:AH71)-AF71</f>
        <v>42</v>
      </c>
      <c r="AF71" s="354">
        <v>31</v>
      </c>
      <c r="AG71" s="354">
        <v>66</v>
      </c>
      <c r="AH71" s="354">
        <v>7</v>
      </c>
      <c r="AI71" s="349">
        <v>1.69</v>
      </c>
      <c r="AJ71" s="353">
        <v>0.22</v>
      </c>
      <c r="AK71" s="349">
        <v>87127154</v>
      </c>
      <c r="AN71" s="353">
        <v>0.49</v>
      </c>
    </row>
    <row r="72" spans="1:41" s="426" customFormat="1" x14ac:dyDescent="0.25">
      <c r="A72" s="426">
        <v>4000731</v>
      </c>
      <c r="B72" s="427" t="s">
        <v>156</v>
      </c>
      <c r="C72" s="428" t="s">
        <v>157</v>
      </c>
      <c r="D72" s="429">
        <v>1.2</v>
      </c>
      <c r="E72" s="383"/>
      <c r="G72" s="430"/>
      <c r="H72" s="430"/>
      <c r="I72" s="430"/>
      <c r="P72" s="430">
        <v>26</v>
      </c>
      <c r="Q72" s="430">
        <v>5</v>
      </c>
      <c r="R72" s="430">
        <v>6</v>
      </c>
      <c r="S72" s="374">
        <f t="shared" si="33"/>
        <v>11</v>
      </c>
      <c r="T72" s="267">
        <f t="shared" si="34"/>
        <v>-15</v>
      </c>
      <c r="U72" s="266">
        <v>0</v>
      </c>
      <c r="V72" s="430"/>
      <c r="W72" s="430"/>
      <c r="X72" s="426">
        <f>SUM(V72:W72)-P72</f>
        <v>-26</v>
      </c>
      <c r="Y72" s="430"/>
      <c r="AC72" s="431">
        <f>D72*0.9</f>
        <v>1.08</v>
      </c>
      <c r="AD72" s="432">
        <v>30</v>
      </c>
      <c r="AE72" s="433">
        <f t="shared" si="36"/>
        <v>0</v>
      </c>
      <c r="AF72" s="433"/>
      <c r="AG72" s="433"/>
      <c r="AH72" s="433"/>
      <c r="AJ72" s="430">
        <v>0</v>
      </c>
      <c r="AL72" s="426" t="s">
        <v>158</v>
      </c>
      <c r="AN72" s="434">
        <v>0.8</v>
      </c>
    </row>
    <row r="73" spans="1:41" s="444" customFormat="1" x14ac:dyDescent="0.25">
      <c r="A73" s="444">
        <v>4000252</v>
      </c>
      <c r="B73" s="444">
        <v>73340700</v>
      </c>
      <c r="C73" s="445" t="s">
        <v>55</v>
      </c>
      <c r="D73" s="446">
        <v>0.55000000000000004</v>
      </c>
      <c r="E73" s="383">
        <f>H73*1.4</f>
        <v>0.53199999999999992</v>
      </c>
      <c r="G73" s="448">
        <v>0.46</v>
      </c>
      <c r="H73" s="288">
        <v>0.38</v>
      </c>
      <c r="I73" s="448">
        <v>0.49</v>
      </c>
      <c r="J73" s="445">
        <v>0.53</v>
      </c>
      <c r="K73" s="449">
        <f>J73*1.1</f>
        <v>0.58300000000000007</v>
      </c>
      <c r="L73" s="444">
        <v>0.51</v>
      </c>
      <c r="M73" s="449">
        <f>L73*1.1</f>
        <v>0.56100000000000005</v>
      </c>
      <c r="N73" s="449">
        <f>M73*1.4</f>
        <v>0.78539999999999999</v>
      </c>
      <c r="O73" s="446">
        <v>0.75</v>
      </c>
      <c r="P73" s="448">
        <v>58</v>
      </c>
      <c r="Q73" s="448">
        <v>31</v>
      </c>
      <c r="R73" s="448">
        <v>78</v>
      </c>
      <c r="S73" s="448">
        <f t="shared" si="33"/>
        <v>109</v>
      </c>
      <c r="T73" s="448">
        <f t="shared" si="34"/>
        <v>51</v>
      </c>
      <c r="U73" s="450">
        <v>48</v>
      </c>
      <c r="V73" s="448">
        <v>73</v>
      </c>
      <c r="W73" s="448">
        <v>14</v>
      </c>
      <c r="X73" s="444">
        <f>SUM(V73:W73)-P73</f>
        <v>29</v>
      </c>
      <c r="Y73" s="448">
        <v>80</v>
      </c>
      <c r="Z73" s="448">
        <v>0.51</v>
      </c>
      <c r="AA73" s="449">
        <f>Z73*1.1</f>
        <v>0.56100000000000005</v>
      </c>
      <c r="AB73" s="449">
        <f>AA73*1.4</f>
        <v>0.78539999999999999</v>
      </c>
      <c r="AC73" s="451">
        <f>D73*0.9</f>
        <v>0.49500000000000005</v>
      </c>
      <c r="AD73" s="452">
        <v>170</v>
      </c>
      <c r="AE73" s="450">
        <f t="shared" si="36"/>
        <v>128</v>
      </c>
      <c r="AF73" s="450">
        <v>0</v>
      </c>
      <c r="AG73" s="450">
        <v>80</v>
      </c>
      <c r="AH73" s="450">
        <v>48</v>
      </c>
      <c r="AI73" s="444">
        <v>0.53</v>
      </c>
      <c r="AJ73" s="448">
        <v>0.28000000000000003</v>
      </c>
      <c r="AK73" s="444">
        <v>18805317</v>
      </c>
      <c r="AN73" s="448">
        <v>1.1200000000000001</v>
      </c>
    </row>
    <row r="74" spans="1:41" s="444" customFormat="1" x14ac:dyDescent="0.25">
      <c r="A74" s="444">
        <v>4000693</v>
      </c>
      <c r="B74" s="445">
        <v>25091254</v>
      </c>
      <c r="C74" s="468" t="s">
        <v>116</v>
      </c>
      <c r="D74" s="446">
        <v>0.8</v>
      </c>
      <c r="E74" s="383">
        <f>H74*1.4</f>
        <v>0.32200000000000001</v>
      </c>
      <c r="G74" s="454">
        <v>0.8</v>
      </c>
      <c r="H74" s="288">
        <v>0.23</v>
      </c>
      <c r="I74" s="448"/>
      <c r="K74" s="449"/>
      <c r="N74" s="449"/>
      <c r="O74" s="446"/>
      <c r="P74" s="448">
        <v>34</v>
      </c>
      <c r="Q74" s="448">
        <v>6</v>
      </c>
      <c r="R74" s="448">
        <v>15</v>
      </c>
      <c r="S74" s="448">
        <f t="shared" si="33"/>
        <v>21</v>
      </c>
      <c r="T74" s="448">
        <f t="shared" si="34"/>
        <v>-13</v>
      </c>
      <c r="U74" s="450">
        <v>25</v>
      </c>
      <c r="V74" s="448"/>
      <c r="W74" s="448"/>
      <c r="X74" s="444">
        <f>SUM(V74:W74)-P74</f>
        <v>-34</v>
      </c>
      <c r="Y74" s="448">
        <v>30</v>
      </c>
      <c r="Z74" s="448">
        <v>0.5</v>
      </c>
      <c r="AA74" s="449">
        <f>Z74*1.1</f>
        <v>0.55000000000000004</v>
      </c>
      <c r="AB74" s="449">
        <f>AA74*1.4</f>
        <v>0.77</v>
      </c>
      <c r="AC74" s="451">
        <f>D74*0.9</f>
        <v>0.72000000000000008</v>
      </c>
      <c r="AD74" s="452">
        <v>30</v>
      </c>
      <c r="AE74" s="450">
        <f t="shared" si="36"/>
        <v>16</v>
      </c>
      <c r="AF74" s="450">
        <v>24</v>
      </c>
      <c r="AG74" s="450">
        <v>34</v>
      </c>
      <c r="AH74" s="450">
        <v>6</v>
      </c>
      <c r="AI74" s="444">
        <v>0.79</v>
      </c>
      <c r="AJ74" s="448">
        <v>0.81</v>
      </c>
      <c r="AK74" s="444">
        <v>87004084</v>
      </c>
      <c r="AN74" s="448">
        <v>1.05</v>
      </c>
    </row>
    <row r="75" spans="1:41" s="273" customFormat="1" ht="13.5" customHeight="1" x14ac:dyDescent="0.25">
      <c r="B75" s="340"/>
      <c r="C75" s="284"/>
      <c r="D75" s="243"/>
      <c r="E75" s="383"/>
      <c r="G75" s="358"/>
      <c r="H75" s="358"/>
      <c r="I75" s="358"/>
      <c r="K75" s="276"/>
      <c r="M75" s="276"/>
      <c r="N75" s="276"/>
      <c r="O75" s="243"/>
      <c r="P75" s="335"/>
      <c r="Q75" s="335"/>
      <c r="R75" s="335"/>
      <c r="S75" s="338">
        <f t="shared" si="33"/>
        <v>0</v>
      </c>
      <c r="T75" s="335">
        <f t="shared" si="34"/>
        <v>0</v>
      </c>
      <c r="U75" s="366">
        <f t="shared" si="35"/>
        <v>0</v>
      </c>
      <c r="V75" s="275"/>
      <c r="W75" s="275"/>
      <c r="Y75" s="275"/>
      <c r="AA75" s="244"/>
      <c r="AB75" s="244"/>
      <c r="AC75" s="247"/>
      <c r="AD75" s="248"/>
      <c r="AE75" s="249"/>
      <c r="AF75" s="249"/>
      <c r="AG75" s="250"/>
      <c r="AH75" s="249"/>
      <c r="AJ75" s="251"/>
      <c r="AN75" s="251"/>
    </row>
    <row r="76" spans="1:41" s="381" customFormat="1" x14ac:dyDescent="0.25">
      <c r="A76" s="381">
        <v>4000253</v>
      </c>
      <c r="B76" s="392">
        <v>25138161</v>
      </c>
      <c r="C76" s="382" t="s">
        <v>6</v>
      </c>
      <c r="D76" s="383">
        <v>2.5</v>
      </c>
      <c r="E76" s="383">
        <f t="shared" si="32"/>
        <v>2.52</v>
      </c>
      <c r="G76" s="385">
        <v>1.8</v>
      </c>
      <c r="H76" s="384">
        <v>1.84</v>
      </c>
      <c r="I76" s="384">
        <v>2.35</v>
      </c>
      <c r="J76" s="381">
        <v>1.1100000000000001</v>
      </c>
      <c r="K76" s="386">
        <f t="shared" si="2"/>
        <v>1.2210000000000003</v>
      </c>
      <c r="L76" s="381">
        <v>1.1100000000000001</v>
      </c>
      <c r="M76" s="386">
        <f t="shared" si="7"/>
        <v>1.2210000000000003</v>
      </c>
      <c r="N76" s="386">
        <f t="shared" si="8"/>
        <v>1.7094000000000003</v>
      </c>
      <c r="O76" s="383">
        <v>5.25</v>
      </c>
      <c r="P76" s="384">
        <v>42</v>
      </c>
      <c r="Q76" s="384">
        <v>7</v>
      </c>
      <c r="R76" s="384">
        <v>27</v>
      </c>
      <c r="S76" s="384">
        <f t="shared" si="33"/>
        <v>34</v>
      </c>
      <c r="T76" s="384">
        <f t="shared" si="34"/>
        <v>-8</v>
      </c>
      <c r="U76" s="387">
        <v>30</v>
      </c>
      <c r="V76" s="384">
        <v>40</v>
      </c>
      <c r="W76" s="384">
        <v>0</v>
      </c>
      <c r="X76" s="381">
        <f t="shared" si="22"/>
        <v>-2</v>
      </c>
      <c r="Y76" s="384">
        <v>15</v>
      </c>
      <c r="Z76" s="381">
        <v>1.1100000000000001</v>
      </c>
      <c r="AA76" s="386">
        <f t="shared" si="10"/>
        <v>1.2210000000000003</v>
      </c>
      <c r="AB76" s="386">
        <f t="shared" si="11"/>
        <v>1.7094000000000003</v>
      </c>
      <c r="AC76" s="388">
        <f t="shared" si="12"/>
        <v>2.25</v>
      </c>
      <c r="AD76" s="389">
        <v>60</v>
      </c>
      <c r="AE76" s="387">
        <f t="shared" si="36"/>
        <v>49</v>
      </c>
      <c r="AF76" s="387">
        <v>15</v>
      </c>
      <c r="AG76" s="387">
        <v>57</v>
      </c>
      <c r="AH76" s="387">
        <v>7</v>
      </c>
      <c r="AI76" s="381">
        <v>2.85</v>
      </c>
      <c r="AJ76" s="384">
        <v>1.46</v>
      </c>
      <c r="AK76" s="381">
        <v>18894988</v>
      </c>
      <c r="AN76" s="384">
        <v>5.57</v>
      </c>
      <c r="AO76" s="381" t="s">
        <v>185</v>
      </c>
    </row>
    <row r="77" spans="1:41" s="395" customFormat="1" x14ac:dyDescent="0.25">
      <c r="A77" s="395">
        <v>4000254</v>
      </c>
      <c r="B77" s="341">
        <v>25138265</v>
      </c>
      <c r="C77" s="398" t="s">
        <v>170</v>
      </c>
      <c r="D77" s="396">
        <v>2.2999999999999998</v>
      </c>
      <c r="E77" s="383"/>
      <c r="F77" s="395" t="s">
        <v>86</v>
      </c>
      <c r="G77" s="397"/>
      <c r="H77" s="397"/>
      <c r="I77" s="397"/>
      <c r="J77" s="398">
        <v>1.2</v>
      </c>
      <c r="K77" s="399">
        <f>J77*1.1</f>
        <v>1.32</v>
      </c>
      <c r="L77" s="395">
        <v>1.1599999999999999</v>
      </c>
      <c r="M77" s="399">
        <f>L77*1.1</f>
        <v>1.276</v>
      </c>
      <c r="N77" s="399">
        <f>M77*1.4</f>
        <v>1.7864</v>
      </c>
      <c r="O77" s="400">
        <v>5.35</v>
      </c>
      <c r="P77" s="267">
        <v>90</v>
      </c>
      <c r="Q77" s="267">
        <v>17</v>
      </c>
      <c r="R77" s="267">
        <v>44</v>
      </c>
      <c r="S77" s="374">
        <f t="shared" si="33"/>
        <v>61</v>
      </c>
      <c r="T77" s="267">
        <f t="shared" si="34"/>
        <v>-29</v>
      </c>
      <c r="U77" s="266">
        <v>0</v>
      </c>
      <c r="V77" s="397">
        <v>35</v>
      </c>
      <c r="W77" s="397">
        <v>3</v>
      </c>
      <c r="X77" s="395">
        <f>SUM(V77:W77)-P77</f>
        <v>-52</v>
      </c>
      <c r="Y77" s="397">
        <v>40</v>
      </c>
      <c r="Z77" s="397">
        <v>1.1499999999999999</v>
      </c>
      <c r="AA77" s="399">
        <v>1.58</v>
      </c>
      <c r="AB77" s="399">
        <f>AA77*1.4</f>
        <v>2.2119999999999997</v>
      </c>
      <c r="AC77" s="401">
        <f>D77*0.9</f>
        <v>2.0699999999999998</v>
      </c>
      <c r="AD77" s="402">
        <v>100</v>
      </c>
      <c r="AE77" s="403">
        <f t="shared" si="36"/>
        <v>81</v>
      </c>
      <c r="AF77" s="403">
        <v>6</v>
      </c>
      <c r="AG77" s="403">
        <v>67</v>
      </c>
      <c r="AH77" s="403">
        <v>20</v>
      </c>
      <c r="AI77" s="395">
        <v>4.3499999999999996</v>
      </c>
      <c r="AJ77" s="404">
        <v>1.52</v>
      </c>
      <c r="AK77" s="395">
        <v>18894990</v>
      </c>
      <c r="AL77" s="395" t="s">
        <v>221</v>
      </c>
      <c r="AN77" s="397">
        <v>2.0099999999999998</v>
      </c>
    </row>
    <row r="78" spans="1:41" s="381" customFormat="1" x14ac:dyDescent="0.25">
      <c r="A78" s="381">
        <v>4000733</v>
      </c>
      <c r="B78" s="381">
        <v>25086843</v>
      </c>
      <c r="C78" s="382" t="s">
        <v>238</v>
      </c>
      <c r="D78" s="383">
        <v>2.65</v>
      </c>
      <c r="E78" s="383">
        <f t="shared" si="32"/>
        <v>1.7779999999999998</v>
      </c>
      <c r="G78" s="305">
        <v>1.27</v>
      </c>
      <c r="H78" s="384">
        <v>1.78</v>
      </c>
      <c r="I78" s="384">
        <v>2.98</v>
      </c>
      <c r="J78" s="382"/>
      <c r="K78" s="386"/>
      <c r="M78" s="386"/>
      <c r="N78" s="386"/>
      <c r="O78" s="383"/>
      <c r="P78" s="384">
        <v>1</v>
      </c>
      <c r="Q78" s="384">
        <v>2</v>
      </c>
      <c r="R78" s="384">
        <v>7</v>
      </c>
      <c r="S78" s="384">
        <f t="shared" si="33"/>
        <v>9</v>
      </c>
      <c r="T78" s="384">
        <f t="shared" si="34"/>
        <v>8</v>
      </c>
      <c r="U78" s="387">
        <v>15</v>
      </c>
      <c r="V78" s="384"/>
      <c r="W78" s="384"/>
      <c r="Y78" s="384"/>
      <c r="Z78" s="384"/>
      <c r="AA78" s="386"/>
      <c r="AB78" s="386"/>
      <c r="AC78" s="388">
        <f>D78*0.9</f>
        <v>2.3849999999999998</v>
      </c>
      <c r="AD78" s="389">
        <v>10</v>
      </c>
      <c r="AE78" s="387">
        <f t="shared" si="36"/>
        <v>0</v>
      </c>
      <c r="AF78" s="387"/>
      <c r="AG78" s="387"/>
      <c r="AH78" s="387"/>
      <c r="AJ78" s="384">
        <v>1.33</v>
      </c>
      <c r="AN78" s="384">
        <v>4.13</v>
      </c>
    </row>
    <row r="79" spans="1:41" s="273" customFormat="1" x14ac:dyDescent="0.25">
      <c r="B79" s="340"/>
      <c r="C79" s="284"/>
      <c r="D79" s="243"/>
      <c r="E79" s="383"/>
      <c r="G79" s="358"/>
      <c r="H79" s="358"/>
      <c r="I79" s="358"/>
      <c r="K79" s="276"/>
      <c r="M79" s="276"/>
      <c r="N79" s="276"/>
      <c r="O79" s="243"/>
      <c r="P79" s="335"/>
      <c r="Q79" s="335"/>
      <c r="R79" s="335"/>
      <c r="S79" s="338">
        <f t="shared" si="33"/>
        <v>0</v>
      </c>
      <c r="T79" s="335">
        <f t="shared" si="34"/>
        <v>0</v>
      </c>
      <c r="U79" s="366">
        <f t="shared" si="35"/>
        <v>0</v>
      </c>
      <c r="V79" s="275"/>
      <c r="W79" s="275"/>
      <c r="Y79" s="275"/>
      <c r="AA79" s="244"/>
      <c r="AB79" s="244"/>
      <c r="AC79" s="247"/>
      <c r="AD79" s="248"/>
      <c r="AE79" s="249"/>
      <c r="AF79" s="249"/>
      <c r="AG79" s="250"/>
      <c r="AH79" s="249"/>
      <c r="AJ79" s="251"/>
      <c r="AN79" s="251"/>
    </row>
    <row r="80" spans="1:41" s="349" customFormat="1" x14ac:dyDescent="0.25">
      <c r="A80" s="349">
        <v>4000255</v>
      </c>
      <c r="B80" s="349">
        <v>25094246</v>
      </c>
      <c r="C80" s="350" t="s">
        <v>0</v>
      </c>
      <c r="D80" s="351">
        <v>1.6</v>
      </c>
      <c r="E80" s="383">
        <f t="shared" si="32"/>
        <v>0.79799999999999993</v>
      </c>
      <c r="G80" s="373">
        <v>0.56999999999999995</v>
      </c>
      <c r="H80" s="353">
        <v>1.1200000000000001</v>
      </c>
      <c r="I80" s="353">
        <v>1.98</v>
      </c>
      <c r="J80" s="349">
        <v>0.81</v>
      </c>
      <c r="K80" s="352">
        <f t="shared" si="2"/>
        <v>0.89100000000000013</v>
      </c>
      <c r="L80" s="349">
        <v>0.64</v>
      </c>
      <c r="M80" s="352">
        <f t="shared" si="7"/>
        <v>0.70400000000000007</v>
      </c>
      <c r="N80" s="352">
        <f t="shared" si="8"/>
        <v>0.98560000000000003</v>
      </c>
      <c r="O80" s="351">
        <v>2</v>
      </c>
      <c r="P80" s="353">
        <v>39</v>
      </c>
      <c r="Q80" s="353">
        <v>33</v>
      </c>
      <c r="R80" s="353">
        <v>106</v>
      </c>
      <c r="S80" s="353">
        <f t="shared" si="33"/>
        <v>139</v>
      </c>
      <c r="T80" s="353">
        <f t="shared" si="34"/>
        <v>100</v>
      </c>
      <c r="U80" s="354">
        <v>160</v>
      </c>
      <c r="V80" s="353">
        <v>97</v>
      </c>
      <c r="W80" s="353">
        <v>13</v>
      </c>
      <c r="X80" s="349">
        <f t="shared" si="22"/>
        <v>71</v>
      </c>
      <c r="Y80" s="353">
        <v>90</v>
      </c>
      <c r="Z80" s="349">
        <v>0.63</v>
      </c>
      <c r="AA80" s="352">
        <f t="shared" si="10"/>
        <v>0.69300000000000006</v>
      </c>
      <c r="AB80" s="352">
        <f t="shared" si="11"/>
        <v>0.97020000000000006</v>
      </c>
      <c r="AC80" s="355">
        <f t="shared" si="12"/>
        <v>1.4400000000000002</v>
      </c>
      <c r="AD80" s="356">
        <v>175</v>
      </c>
      <c r="AE80" s="354">
        <f t="shared" si="36"/>
        <v>135</v>
      </c>
      <c r="AF80" s="354">
        <v>31</v>
      </c>
      <c r="AG80" s="354">
        <v>118</v>
      </c>
      <c r="AH80" s="354">
        <v>48</v>
      </c>
      <c r="AI80" s="349">
        <v>0.94</v>
      </c>
      <c r="AJ80" s="353">
        <v>0.76</v>
      </c>
      <c r="AK80" s="349">
        <v>18869520</v>
      </c>
      <c r="AL80" s="349" t="s">
        <v>162</v>
      </c>
      <c r="AN80" s="353">
        <v>1.86</v>
      </c>
    </row>
    <row r="81" spans="1:42" s="455" customFormat="1" x14ac:dyDescent="0.25">
      <c r="A81" s="455">
        <v>4000657</v>
      </c>
      <c r="B81" s="456" t="s">
        <v>228</v>
      </c>
      <c r="C81" s="455" t="s">
        <v>100</v>
      </c>
      <c r="D81" s="499">
        <v>6</v>
      </c>
      <c r="E81" s="383">
        <f>4.27*1.4</f>
        <v>5.9779999999999989</v>
      </c>
      <c r="G81" s="474" t="s">
        <v>278</v>
      </c>
      <c r="H81" s="474">
        <v>4.2699999999999996</v>
      </c>
      <c r="I81" s="461">
        <v>5.87</v>
      </c>
      <c r="J81" s="457">
        <v>4.22</v>
      </c>
      <c r="K81" s="462">
        <f>J81*1.1</f>
        <v>4.6420000000000003</v>
      </c>
      <c r="L81" s="455">
        <v>3.66</v>
      </c>
      <c r="M81" s="462">
        <f>L81*1.1</f>
        <v>4.0260000000000007</v>
      </c>
      <c r="N81" s="462">
        <f>M81*1.4</f>
        <v>5.636400000000001</v>
      </c>
      <c r="O81" s="458">
        <v>4.6500000000000004</v>
      </c>
      <c r="P81" s="461">
        <v>0</v>
      </c>
      <c r="Q81" s="461">
        <v>6</v>
      </c>
      <c r="R81" s="461">
        <v>13</v>
      </c>
      <c r="S81" s="288">
        <f t="shared" si="33"/>
        <v>19</v>
      </c>
      <c r="T81" s="290">
        <f t="shared" si="34"/>
        <v>19</v>
      </c>
      <c r="U81" s="289">
        <v>30</v>
      </c>
      <c r="V81" s="461">
        <v>6</v>
      </c>
      <c r="W81" s="461">
        <v>1</v>
      </c>
      <c r="X81" s="455">
        <f>SUM(V81:W81)-P81</f>
        <v>7</v>
      </c>
      <c r="Y81" s="461">
        <v>10</v>
      </c>
      <c r="Z81" s="461">
        <v>3.63</v>
      </c>
      <c r="AA81" s="462">
        <f>Z81*1.1</f>
        <v>3.9930000000000003</v>
      </c>
      <c r="AB81" s="462">
        <f>AA81*1.4</f>
        <v>5.5902000000000003</v>
      </c>
      <c r="AC81" s="463">
        <f>D81*0.9</f>
        <v>5.4</v>
      </c>
      <c r="AD81" s="464">
        <v>10</v>
      </c>
      <c r="AE81" s="465">
        <f t="shared" si="36"/>
        <v>2</v>
      </c>
      <c r="AF81" s="465">
        <v>9</v>
      </c>
      <c r="AG81" s="465">
        <v>10</v>
      </c>
      <c r="AH81" s="465">
        <v>1</v>
      </c>
      <c r="AI81" s="455">
        <v>5.15</v>
      </c>
      <c r="AJ81" s="461">
        <v>6.79</v>
      </c>
      <c r="AK81" s="455">
        <v>18646422</v>
      </c>
      <c r="AL81" s="455" t="s">
        <v>158</v>
      </c>
      <c r="AN81" s="500">
        <v>3.99</v>
      </c>
    </row>
    <row r="82" spans="1:42" s="273" customFormat="1" x14ac:dyDescent="0.25">
      <c r="B82" s="340"/>
      <c r="C82" s="284"/>
      <c r="D82" s="243"/>
      <c r="E82" s="383"/>
      <c r="G82" s="358"/>
      <c r="H82" s="358"/>
      <c r="I82" s="358"/>
      <c r="K82" s="276"/>
      <c r="M82" s="276"/>
      <c r="N82" s="276"/>
      <c r="O82" s="243"/>
      <c r="P82" s="335"/>
      <c r="Q82" s="335"/>
      <c r="R82" s="335"/>
      <c r="S82" s="338">
        <f t="shared" si="33"/>
        <v>0</v>
      </c>
      <c r="T82" s="335">
        <f t="shared" si="34"/>
        <v>0</v>
      </c>
      <c r="U82" s="366">
        <f t="shared" si="35"/>
        <v>0</v>
      </c>
      <c r="V82" s="275"/>
      <c r="W82" s="275"/>
      <c r="Y82" s="275"/>
      <c r="AA82" s="244"/>
      <c r="AB82" s="244"/>
      <c r="AC82" s="247"/>
      <c r="AD82" s="248"/>
      <c r="AE82" s="249"/>
      <c r="AF82" s="249"/>
      <c r="AG82" s="250"/>
      <c r="AH82" s="249"/>
      <c r="AJ82" s="251"/>
      <c r="AN82" s="251"/>
    </row>
    <row r="83" spans="1:42" s="273" customFormat="1" ht="13.5" customHeight="1" x14ac:dyDescent="0.25">
      <c r="A83" s="273">
        <v>4000268</v>
      </c>
      <c r="B83" s="340">
        <v>1323512</v>
      </c>
      <c r="C83" s="284" t="s">
        <v>242</v>
      </c>
      <c r="D83" s="243">
        <v>2</v>
      </c>
      <c r="E83" s="383">
        <f t="shared" si="32"/>
        <v>0</v>
      </c>
      <c r="G83" s="275"/>
      <c r="H83" s="275"/>
      <c r="I83" s="275"/>
      <c r="K83" s="276">
        <f>J83*1.1</f>
        <v>0</v>
      </c>
      <c r="M83" s="276">
        <f>L83*1.1</f>
        <v>0</v>
      </c>
      <c r="N83" s="276">
        <f>M83*1.4</f>
        <v>0</v>
      </c>
      <c r="O83" s="243">
        <v>2.5</v>
      </c>
      <c r="P83" s="251">
        <v>20</v>
      </c>
      <c r="Q83" s="251">
        <v>37</v>
      </c>
      <c r="R83" s="251">
        <v>115</v>
      </c>
      <c r="S83" s="275">
        <f t="shared" si="33"/>
        <v>152</v>
      </c>
      <c r="T83" s="251">
        <f t="shared" si="34"/>
        <v>132</v>
      </c>
      <c r="U83" s="250">
        <v>160</v>
      </c>
      <c r="V83" s="275"/>
      <c r="W83" s="275"/>
      <c r="X83" s="273">
        <f>SUM(V83:W83)-P83</f>
        <v>-20</v>
      </c>
      <c r="Y83" s="275"/>
      <c r="AD83" s="248">
        <v>200</v>
      </c>
      <c r="AE83" s="249">
        <f t="shared" si="36"/>
        <v>161</v>
      </c>
      <c r="AF83" s="250">
        <v>13</v>
      </c>
      <c r="AG83" s="250">
        <v>143</v>
      </c>
      <c r="AH83" s="250">
        <v>31</v>
      </c>
      <c r="AJ83" s="251"/>
      <c r="AN83" s="251"/>
    </row>
    <row r="84" spans="1:42" s="273" customFormat="1" x14ac:dyDescent="0.25">
      <c r="A84" s="273">
        <v>4000277</v>
      </c>
      <c r="B84" s="340">
        <v>1995537</v>
      </c>
      <c r="C84" s="284" t="s">
        <v>16</v>
      </c>
      <c r="D84" s="243">
        <v>2.7</v>
      </c>
      <c r="E84" s="383">
        <f t="shared" si="32"/>
        <v>0</v>
      </c>
      <c r="G84" s="358"/>
      <c r="H84" s="358"/>
      <c r="I84" s="358"/>
      <c r="J84" s="284"/>
      <c r="K84" s="276">
        <f>J84*1.1</f>
        <v>0</v>
      </c>
      <c r="M84" s="276">
        <f>L84*1.1</f>
        <v>0</v>
      </c>
      <c r="N84" s="276">
        <f>M84*1.4</f>
        <v>0</v>
      </c>
      <c r="O84" s="243">
        <v>2.5</v>
      </c>
      <c r="P84" s="335">
        <v>1</v>
      </c>
      <c r="Q84" s="335">
        <v>1</v>
      </c>
      <c r="R84" s="335">
        <v>9</v>
      </c>
      <c r="S84" s="338">
        <f t="shared" si="33"/>
        <v>10</v>
      </c>
      <c r="T84" s="335">
        <f t="shared" si="34"/>
        <v>9</v>
      </c>
      <c r="U84" s="366">
        <f t="shared" si="35"/>
        <v>10</v>
      </c>
      <c r="V84" s="275"/>
      <c r="W84" s="275"/>
      <c r="X84" s="273">
        <f>SUM(V84:W84)-P84</f>
        <v>-1</v>
      </c>
      <c r="Y84" s="275"/>
      <c r="Z84" s="275"/>
      <c r="AA84" s="276">
        <f>Z84*1.1</f>
        <v>0</v>
      </c>
      <c r="AB84" s="276">
        <f>AA84*1.4</f>
        <v>0</v>
      </c>
      <c r="AC84" s="277">
        <f>D84*0.9</f>
        <v>2.4300000000000002</v>
      </c>
      <c r="AD84" s="248"/>
      <c r="AE84" s="249">
        <v>10</v>
      </c>
      <c r="AF84" s="250"/>
      <c r="AG84" s="250">
        <v>9</v>
      </c>
      <c r="AH84" s="250">
        <v>6</v>
      </c>
      <c r="AJ84" s="251"/>
      <c r="AL84" s="273" t="s">
        <v>152</v>
      </c>
      <c r="AN84" s="251"/>
    </row>
    <row r="85" spans="1:42" s="273" customFormat="1" x14ac:dyDescent="0.25">
      <c r="A85" s="273">
        <v>4000276</v>
      </c>
      <c r="B85" s="340">
        <v>2519739</v>
      </c>
      <c r="C85" s="284" t="s">
        <v>85</v>
      </c>
      <c r="D85" s="243">
        <v>8.5</v>
      </c>
      <c r="E85" s="383">
        <f t="shared" si="32"/>
        <v>0</v>
      </c>
      <c r="F85" s="273" t="s">
        <v>46</v>
      </c>
      <c r="G85" s="358"/>
      <c r="H85" s="358"/>
      <c r="I85" s="358"/>
      <c r="K85" s="276">
        <f>J85*1.1</f>
        <v>0</v>
      </c>
      <c r="M85" s="276">
        <f>L85*1.1</f>
        <v>0</v>
      </c>
      <c r="N85" s="276">
        <f>M85*1.4</f>
        <v>0</v>
      </c>
      <c r="O85" s="243">
        <v>11</v>
      </c>
      <c r="P85" s="335">
        <v>1</v>
      </c>
      <c r="Q85" s="335">
        <v>1</v>
      </c>
      <c r="R85" s="335">
        <v>9</v>
      </c>
      <c r="S85" s="338">
        <f t="shared" si="33"/>
        <v>10</v>
      </c>
      <c r="T85" s="335">
        <f t="shared" si="34"/>
        <v>9</v>
      </c>
      <c r="U85" s="366">
        <f t="shared" si="35"/>
        <v>10</v>
      </c>
      <c r="V85" s="275"/>
      <c r="W85" s="275"/>
      <c r="X85" s="273">
        <f>SUM(V85:W85)-P85</f>
        <v>-1</v>
      </c>
      <c r="Y85" s="275"/>
      <c r="AA85" s="276">
        <f>Z85*1.1</f>
        <v>0</v>
      </c>
      <c r="AB85" s="276">
        <f>AA85*1.4</f>
        <v>0</v>
      </c>
      <c r="AC85" s="277">
        <f>D85*0.9</f>
        <v>7.65</v>
      </c>
      <c r="AD85" s="248"/>
      <c r="AE85" s="249">
        <f t="shared" si="36"/>
        <v>1</v>
      </c>
      <c r="AF85" s="250">
        <v>11</v>
      </c>
      <c r="AG85" s="250">
        <v>7</v>
      </c>
      <c r="AH85" s="250">
        <v>5</v>
      </c>
      <c r="AI85" s="276">
        <v>8</v>
      </c>
      <c r="AJ85" s="272"/>
      <c r="AL85" s="273">
        <v>5.75</v>
      </c>
      <c r="AM85" s="273" t="s">
        <v>151</v>
      </c>
      <c r="AN85" s="251"/>
    </row>
    <row r="86" spans="1:42" s="273" customFormat="1" x14ac:dyDescent="0.25">
      <c r="B86" s="340"/>
      <c r="C86" s="291"/>
      <c r="D86" s="243"/>
      <c r="E86" s="383">
        <f t="shared" si="32"/>
        <v>0</v>
      </c>
      <c r="G86" s="358"/>
      <c r="H86" s="358"/>
      <c r="I86" s="358"/>
      <c r="K86" s="276"/>
      <c r="M86" s="276"/>
      <c r="N86" s="276"/>
      <c r="O86" s="243"/>
      <c r="P86" s="335"/>
      <c r="Q86" s="335"/>
      <c r="R86" s="335"/>
      <c r="S86" s="338">
        <f t="shared" si="33"/>
        <v>0</v>
      </c>
      <c r="T86" s="335">
        <f t="shared" si="34"/>
        <v>0</v>
      </c>
      <c r="U86" s="366">
        <f t="shared" si="35"/>
        <v>0</v>
      </c>
      <c r="V86" s="275"/>
      <c r="W86" s="275"/>
      <c r="Y86" s="275"/>
      <c r="AA86" s="244"/>
      <c r="AB86" s="244"/>
      <c r="AC86" s="247"/>
      <c r="AD86" s="248"/>
      <c r="AE86" s="249"/>
      <c r="AF86" s="249"/>
      <c r="AG86" s="250"/>
      <c r="AH86" s="249"/>
      <c r="AJ86" s="251"/>
      <c r="AN86" s="272"/>
    </row>
    <row r="87" spans="1:42" s="444" customFormat="1" ht="19.5" customHeight="1" x14ac:dyDescent="0.25">
      <c r="A87" s="444">
        <v>4000245</v>
      </c>
      <c r="B87" s="444">
        <v>87172704</v>
      </c>
      <c r="C87" s="453" t="s">
        <v>64</v>
      </c>
      <c r="D87" s="446">
        <v>0.9</v>
      </c>
      <c r="E87" s="383">
        <f>H87*1.4</f>
        <v>0.252</v>
      </c>
      <c r="G87" s="448">
        <v>0.88</v>
      </c>
      <c r="H87" s="288">
        <v>0.18</v>
      </c>
      <c r="I87" s="448">
        <v>0.99</v>
      </c>
      <c r="J87" s="445">
        <v>0.64</v>
      </c>
      <c r="K87" s="449">
        <f t="shared" si="2"/>
        <v>0.70400000000000007</v>
      </c>
      <c r="L87" s="444">
        <v>0.35</v>
      </c>
      <c r="M87" s="449">
        <f t="shared" si="7"/>
        <v>0.38500000000000001</v>
      </c>
      <c r="N87" s="449">
        <f t="shared" si="8"/>
        <v>0.53899999999999992</v>
      </c>
      <c r="O87" s="446">
        <v>1.05</v>
      </c>
      <c r="P87" s="448">
        <v>17</v>
      </c>
      <c r="Q87" s="448">
        <v>18</v>
      </c>
      <c r="R87" s="448">
        <v>49</v>
      </c>
      <c r="S87" s="448">
        <f t="shared" si="33"/>
        <v>67</v>
      </c>
      <c r="T87" s="448">
        <f t="shared" si="34"/>
        <v>50</v>
      </c>
      <c r="U87" s="450">
        <v>150</v>
      </c>
      <c r="V87" s="448">
        <v>47</v>
      </c>
      <c r="W87" s="448">
        <v>12</v>
      </c>
      <c r="X87" s="444">
        <f t="shared" si="22"/>
        <v>42</v>
      </c>
      <c r="Y87" s="448">
        <v>70</v>
      </c>
      <c r="Z87" s="448">
        <v>0.35</v>
      </c>
      <c r="AA87" s="449">
        <f t="shared" si="10"/>
        <v>0.38500000000000001</v>
      </c>
      <c r="AB87" s="449">
        <f t="shared" si="11"/>
        <v>0.53899999999999992</v>
      </c>
      <c r="AC87" s="451">
        <f t="shared" ref="AC87:AC88" si="37">D87*0.9</f>
        <v>0.81</v>
      </c>
      <c r="AD87" s="452">
        <v>70</v>
      </c>
      <c r="AE87" s="450">
        <f t="shared" si="36"/>
        <v>53</v>
      </c>
      <c r="AF87" s="450">
        <v>15</v>
      </c>
      <c r="AG87" s="450">
        <v>36</v>
      </c>
      <c r="AH87" s="450">
        <v>32</v>
      </c>
      <c r="AI87" s="444">
        <v>0.75</v>
      </c>
      <c r="AJ87" s="454">
        <v>0.4</v>
      </c>
      <c r="AK87" s="444">
        <v>87172704</v>
      </c>
      <c r="AN87" s="448">
        <v>0.99</v>
      </c>
    </row>
    <row r="88" spans="1:42" s="444" customFormat="1" ht="15" customHeight="1" x14ac:dyDescent="0.25">
      <c r="A88" s="444">
        <v>4000246</v>
      </c>
      <c r="B88" s="444">
        <v>86562238</v>
      </c>
      <c r="C88" s="453" t="s">
        <v>65</v>
      </c>
      <c r="D88" s="446">
        <v>1.2</v>
      </c>
      <c r="E88" s="383">
        <f>H88*1.4</f>
        <v>0.96599999999999986</v>
      </c>
      <c r="G88" s="448">
        <v>1.27</v>
      </c>
      <c r="H88" s="288">
        <v>0.69</v>
      </c>
      <c r="I88" s="467">
        <v>1.1200000000000001</v>
      </c>
      <c r="J88" s="445">
        <v>1.76</v>
      </c>
      <c r="K88" s="449">
        <f t="shared" si="2"/>
        <v>1.9360000000000002</v>
      </c>
      <c r="L88" s="444">
        <v>0.78</v>
      </c>
      <c r="M88" s="449">
        <f t="shared" si="7"/>
        <v>0.8580000000000001</v>
      </c>
      <c r="N88" s="449">
        <f t="shared" si="8"/>
        <v>1.2012</v>
      </c>
      <c r="O88" s="446">
        <v>2.2999999999999998</v>
      </c>
      <c r="P88" s="448">
        <v>19</v>
      </c>
      <c r="Q88" s="448">
        <v>20</v>
      </c>
      <c r="R88" s="448">
        <v>44</v>
      </c>
      <c r="S88" s="448">
        <f t="shared" si="33"/>
        <v>64</v>
      </c>
      <c r="T88" s="448">
        <f t="shared" si="34"/>
        <v>45</v>
      </c>
      <c r="U88" s="450">
        <v>125</v>
      </c>
      <c r="V88" s="448">
        <v>32</v>
      </c>
      <c r="W88" s="448">
        <v>13</v>
      </c>
      <c r="X88" s="444">
        <f t="shared" si="22"/>
        <v>26</v>
      </c>
      <c r="Y88" s="448">
        <v>50</v>
      </c>
      <c r="Z88" s="448">
        <v>0.77</v>
      </c>
      <c r="AA88" s="449">
        <f t="shared" si="10"/>
        <v>0.84700000000000009</v>
      </c>
      <c r="AB88" s="449">
        <f t="shared" si="11"/>
        <v>1.1858</v>
      </c>
      <c r="AC88" s="451">
        <f t="shared" si="37"/>
        <v>1.08</v>
      </c>
      <c r="AD88" s="452">
        <v>70</v>
      </c>
      <c r="AE88" s="450">
        <f t="shared" si="36"/>
        <v>46</v>
      </c>
      <c r="AF88" s="450">
        <v>12</v>
      </c>
      <c r="AG88" s="450">
        <v>32</v>
      </c>
      <c r="AH88" s="450">
        <v>26</v>
      </c>
      <c r="AI88" s="444">
        <v>1.69</v>
      </c>
      <c r="AJ88" s="448">
        <v>0.75</v>
      </c>
      <c r="AK88" s="444">
        <v>86880981</v>
      </c>
      <c r="AN88" s="448">
        <v>1.29</v>
      </c>
    </row>
    <row r="89" spans="1:42" s="406" customFormat="1" x14ac:dyDescent="0.25">
      <c r="A89" s="406">
        <v>4000244</v>
      </c>
      <c r="B89" s="406">
        <v>10005317</v>
      </c>
      <c r="C89" s="406" t="s">
        <v>40</v>
      </c>
      <c r="D89" s="407">
        <v>8.5</v>
      </c>
      <c r="E89" s="383"/>
      <c r="G89" s="408"/>
      <c r="H89" s="408"/>
      <c r="I89" s="408"/>
      <c r="J89" s="409">
        <v>5.04</v>
      </c>
      <c r="K89" s="410">
        <f>J89*1.1</f>
        <v>5.5440000000000005</v>
      </c>
      <c r="L89" s="406">
        <v>3.36</v>
      </c>
      <c r="M89" s="410">
        <f>L89*1.1</f>
        <v>3.6960000000000002</v>
      </c>
      <c r="N89" s="410">
        <f>M89*1.4</f>
        <v>5.1744000000000003</v>
      </c>
      <c r="O89" s="407">
        <v>9</v>
      </c>
      <c r="P89" s="408">
        <v>24</v>
      </c>
      <c r="Q89" s="408">
        <v>14</v>
      </c>
      <c r="R89" s="408">
        <v>39</v>
      </c>
      <c r="S89" s="408">
        <f t="shared" si="33"/>
        <v>53</v>
      </c>
      <c r="T89" s="408">
        <f t="shared" si="34"/>
        <v>29</v>
      </c>
      <c r="U89" s="411">
        <v>0</v>
      </c>
      <c r="V89" s="408">
        <v>30</v>
      </c>
      <c r="W89" s="408">
        <v>4</v>
      </c>
      <c r="X89" s="406">
        <f>SUM(V89:W89)-P89</f>
        <v>10</v>
      </c>
      <c r="Y89" s="408">
        <v>40</v>
      </c>
      <c r="Z89" s="408">
        <v>3.34</v>
      </c>
      <c r="AA89" s="410">
        <f>Z89*1.1</f>
        <v>3.6739999999999999</v>
      </c>
      <c r="AB89" s="410">
        <f>AA89*1.4</f>
        <v>5.1435999999999993</v>
      </c>
      <c r="AC89" s="412">
        <f>D89*0.9</f>
        <v>7.65</v>
      </c>
      <c r="AD89" s="413">
        <v>70</v>
      </c>
      <c r="AE89" s="411">
        <f t="shared" si="36"/>
        <v>58</v>
      </c>
      <c r="AF89" s="411">
        <v>7</v>
      </c>
      <c r="AG89" s="411">
        <v>46</v>
      </c>
      <c r="AH89" s="411">
        <v>19</v>
      </c>
      <c r="AI89" s="406">
        <v>6.49</v>
      </c>
      <c r="AJ89" s="408">
        <v>5.42</v>
      </c>
      <c r="AK89" s="406">
        <v>10005317</v>
      </c>
      <c r="AN89" s="408">
        <v>8.98</v>
      </c>
    </row>
    <row r="90" spans="1:42" s="406" customFormat="1" x14ac:dyDescent="0.25">
      <c r="A90" s="406">
        <v>4000257</v>
      </c>
      <c r="B90" s="406">
        <v>25093587</v>
      </c>
      <c r="C90" s="409" t="s">
        <v>63</v>
      </c>
      <c r="D90" s="407">
        <v>4.5</v>
      </c>
      <c r="E90" s="383"/>
      <c r="G90" s="408"/>
      <c r="H90" s="408"/>
      <c r="I90" s="408"/>
      <c r="J90" s="409">
        <v>3.8</v>
      </c>
      <c r="K90" s="410">
        <f>J90*1.1</f>
        <v>4.18</v>
      </c>
      <c r="L90" s="406">
        <v>3.53</v>
      </c>
      <c r="M90" s="410">
        <f>L90*1.1</f>
        <v>3.883</v>
      </c>
      <c r="N90" s="410">
        <f>M90*1.4</f>
        <v>5.4361999999999995</v>
      </c>
      <c r="O90" s="407">
        <v>7</v>
      </c>
      <c r="P90" s="408">
        <v>2</v>
      </c>
      <c r="Q90" s="408">
        <v>10</v>
      </c>
      <c r="R90" s="408">
        <v>18</v>
      </c>
      <c r="S90" s="408">
        <f t="shared" si="33"/>
        <v>28</v>
      </c>
      <c r="T90" s="408">
        <f t="shared" si="34"/>
        <v>26</v>
      </c>
      <c r="U90" s="411">
        <v>0</v>
      </c>
      <c r="V90" s="408">
        <v>26</v>
      </c>
      <c r="W90" s="408">
        <v>3</v>
      </c>
      <c r="X90" s="406">
        <f>SUM(V90:W90)-P90</f>
        <v>27</v>
      </c>
      <c r="Y90" s="408">
        <v>10</v>
      </c>
      <c r="Z90" s="408">
        <v>3.71</v>
      </c>
      <c r="AA90" s="410">
        <f>Z90*1.1</f>
        <v>4.0810000000000004</v>
      </c>
      <c r="AB90" s="410">
        <f>AA90*1.4</f>
        <v>5.7134</v>
      </c>
      <c r="AC90" s="412">
        <f>D90*0.9</f>
        <v>4.05</v>
      </c>
      <c r="AD90" s="413">
        <v>20</v>
      </c>
      <c r="AE90" s="411">
        <f t="shared" si="36"/>
        <v>16</v>
      </c>
      <c r="AF90" s="411">
        <v>5</v>
      </c>
      <c r="AG90" s="411">
        <v>11</v>
      </c>
      <c r="AH90" s="411">
        <v>10</v>
      </c>
      <c r="AJ90" s="414">
        <v>3</v>
      </c>
      <c r="AN90" s="408" t="s">
        <v>194</v>
      </c>
      <c r="AO90" s="406" t="s">
        <v>195</v>
      </c>
    </row>
    <row r="91" spans="1:42" s="273" customFormat="1" x14ac:dyDescent="0.25">
      <c r="A91" s="273">
        <v>4000588</v>
      </c>
      <c r="B91" s="340">
        <v>2441330</v>
      </c>
      <c r="C91" s="284" t="s">
        <v>91</v>
      </c>
      <c r="D91" s="243">
        <v>3.15</v>
      </c>
      <c r="E91" s="383">
        <f>I91*1.4</f>
        <v>3.15</v>
      </c>
      <c r="G91" s="364" t="s">
        <v>234</v>
      </c>
      <c r="H91" s="375">
        <v>3.23</v>
      </c>
      <c r="I91" s="363">
        <v>2.25</v>
      </c>
      <c r="J91" s="284">
        <v>2.98</v>
      </c>
      <c r="K91" s="276">
        <f>J91*1.1</f>
        <v>3.278</v>
      </c>
      <c r="L91" s="273">
        <v>2.66</v>
      </c>
      <c r="M91" s="276">
        <f>L91*1.1</f>
        <v>2.9260000000000006</v>
      </c>
      <c r="N91" s="276">
        <f>M91*1.4</f>
        <v>4.0964000000000009</v>
      </c>
      <c r="O91" s="243">
        <v>4</v>
      </c>
      <c r="P91" s="335">
        <v>6</v>
      </c>
      <c r="Q91" s="335">
        <v>1</v>
      </c>
      <c r="R91" s="335">
        <v>11</v>
      </c>
      <c r="S91" s="338">
        <f t="shared" si="33"/>
        <v>12</v>
      </c>
      <c r="T91" s="335">
        <f t="shared" si="34"/>
        <v>6</v>
      </c>
      <c r="U91" s="366">
        <v>10</v>
      </c>
      <c r="V91" s="275">
        <v>3</v>
      </c>
      <c r="W91" s="275">
        <v>3</v>
      </c>
      <c r="X91" s="273">
        <f>SUM(V91:W91)-P91</f>
        <v>0</v>
      </c>
      <c r="Y91" s="275">
        <v>0</v>
      </c>
      <c r="AA91" s="276">
        <f>Z91*1.1</f>
        <v>0</v>
      </c>
      <c r="AB91" s="276">
        <f>AA91*1.4</f>
        <v>0</v>
      </c>
      <c r="AC91" s="277">
        <f>D91*0.9</f>
        <v>2.835</v>
      </c>
      <c r="AD91" s="271">
        <v>0</v>
      </c>
      <c r="AE91" s="250">
        <f t="shared" si="36"/>
        <v>-10</v>
      </c>
      <c r="AF91" s="250">
        <v>18</v>
      </c>
      <c r="AG91" s="250">
        <v>8</v>
      </c>
      <c r="AH91" s="250">
        <v>0</v>
      </c>
      <c r="AI91" s="273">
        <v>4.1500000000000004</v>
      </c>
      <c r="AJ91" s="275">
        <v>2.91</v>
      </c>
      <c r="AK91" s="273">
        <v>18962591</v>
      </c>
      <c r="AN91" s="275">
        <v>2.25</v>
      </c>
    </row>
    <row r="92" spans="1:42" s="241" customFormat="1" x14ac:dyDescent="0.25">
      <c r="B92" s="340"/>
      <c r="C92" s="269"/>
      <c r="D92" s="243"/>
      <c r="E92" s="383"/>
      <c r="G92" s="361"/>
      <c r="H92" s="361"/>
      <c r="I92" s="361"/>
      <c r="K92" s="244"/>
      <c r="M92" s="244"/>
      <c r="N92" s="244"/>
      <c r="O92" s="245"/>
      <c r="P92" s="335"/>
      <c r="Q92" s="335"/>
      <c r="R92" s="335"/>
      <c r="S92" s="338">
        <f t="shared" si="33"/>
        <v>0</v>
      </c>
      <c r="T92" s="335">
        <f t="shared" si="34"/>
        <v>0</v>
      </c>
      <c r="U92" s="366">
        <f t="shared" si="35"/>
        <v>0</v>
      </c>
      <c r="V92" s="246"/>
      <c r="W92" s="246"/>
      <c r="Y92" s="246"/>
      <c r="AA92" s="244"/>
      <c r="AB92" s="244"/>
      <c r="AC92" s="247"/>
      <c r="AD92" s="248"/>
      <c r="AE92" s="249">
        <f t="shared" si="36"/>
        <v>0</v>
      </c>
      <c r="AF92" s="249"/>
      <c r="AG92" s="250"/>
      <c r="AH92" s="249"/>
      <c r="AJ92" s="251"/>
      <c r="AL92" s="283"/>
      <c r="AM92" s="269"/>
      <c r="AN92" s="251"/>
    </row>
    <row r="93" spans="1:42" s="349" customFormat="1" x14ac:dyDescent="0.25">
      <c r="A93" s="349">
        <v>4000272</v>
      </c>
      <c r="B93" s="349">
        <v>86508770</v>
      </c>
      <c r="C93" s="379" t="s">
        <v>5</v>
      </c>
      <c r="D93" s="351">
        <v>11.5</v>
      </c>
      <c r="E93" s="383">
        <f t="shared" si="32"/>
        <v>11.549999999999999</v>
      </c>
      <c r="G93" s="373">
        <v>8.25</v>
      </c>
      <c r="H93" s="353">
        <v>11.67</v>
      </c>
      <c r="I93" s="377">
        <v>6</v>
      </c>
      <c r="J93" s="349">
        <v>6.56</v>
      </c>
      <c r="K93" s="352">
        <f>J93*1.1</f>
        <v>7.2160000000000002</v>
      </c>
      <c r="L93" s="349">
        <v>6.56</v>
      </c>
      <c r="M93" s="352">
        <f>L93*1.1</f>
        <v>7.2160000000000002</v>
      </c>
      <c r="N93" s="352">
        <f>M93*1.4</f>
        <v>10.102399999999999</v>
      </c>
      <c r="O93" s="351">
        <v>16.600000000000001</v>
      </c>
      <c r="P93" s="353">
        <v>12</v>
      </c>
      <c r="Q93" s="353">
        <v>4</v>
      </c>
      <c r="R93" s="353">
        <v>17</v>
      </c>
      <c r="S93" s="353">
        <f t="shared" si="33"/>
        <v>21</v>
      </c>
      <c r="T93" s="353">
        <f t="shared" si="34"/>
        <v>9</v>
      </c>
      <c r="U93" s="354">
        <v>15</v>
      </c>
      <c r="V93" s="353">
        <v>17</v>
      </c>
      <c r="W93" s="353">
        <v>6</v>
      </c>
      <c r="X93" s="349">
        <f>SUM(V93:W93)-P93</f>
        <v>11</v>
      </c>
      <c r="Y93" s="353">
        <v>30</v>
      </c>
      <c r="Z93" s="349">
        <v>6.56</v>
      </c>
      <c r="AA93" s="352">
        <f>Z93*1.1</f>
        <v>7.2160000000000002</v>
      </c>
      <c r="AB93" s="352">
        <f>AA93*1.4</f>
        <v>10.102399999999999</v>
      </c>
      <c r="AC93" s="355">
        <f>D93*0.9</f>
        <v>10.35</v>
      </c>
      <c r="AD93" s="356">
        <v>25</v>
      </c>
      <c r="AE93" s="354">
        <f t="shared" si="36"/>
        <v>17</v>
      </c>
      <c r="AF93" s="354">
        <v>8</v>
      </c>
      <c r="AG93" s="354">
        <v>19</v>
      </c>
      <c r="AH93" s="354">
        <v>6</v>
      </c>
      <c r="AI93" s="349">
        <v>12.49</v>
      </c>
      <c r="AJ93" s="353">
        <v>8.25</v>
      </c>
      <c r="AK93" s="349">
        <v>86508770</v>
      </c>
      <c r="AM93" s="349" t="s">
        <v>153</v>
      </c>
      <c r="AN93" s="377">
        <v>6</v>
      </c>
      <c r="AO93" s="349" t="s">
        <v>186</v>
      </c>
    </row>
    <row r="94" spans="1:42" s="292" customFormat="1" ht="30" x14ac:dyDescent="0.25">
      <c r="A94" s="292">
        <v>4000273</v>
      </c>
      <c r="B94" s="344" t="s">
        <v>225</v>
      </c>
      <c r="C94" s="293" t="s">
        <v>74</v>
      </c>
      <c r="D94" s="294">
        <v>9</v>
      </c>
      <c r="E94" s="383">
        <f>I94*1.4</f>
        <v>7.1399999999999988</v>
      </c>
      <c r="G94" s="362" t="s">
        <v>279</v>
      </c>
      <c r="H94" s="376">
        <v>9.5</v>
      </c>
      <c r="I94" s="368">
        <v>5.0999999999999996</v>
      </c>
      <c r="J94" s="293">
        <v>6.51</v>
      </c>
      <c r="K94" s="295">
        <f>J94*1.1</f>
        <v>7.1610000000000005</v>
      </c>
      <c r="M94" s="295">
        <v>7.16</v>
      </c>
      <c r="N94" s="295">
        <f>M94*1.4</f>
        <v>10.023999999999999</v>
      </c>
      <c r="O94" s="294">
        <v>8</v>
      </c>
      <c r="P94" s="336">
        <v>68</v>
      </c>
      <c r="Q94" s="336">
        <v>23</v>
      </c>
      <c r="R94" s="336">
        <v>49</v>
      </c>
      <c r="S94" s="338">
        <f t="shared" si="33"/>
        <v>72</v>
      </c>
      <c r="T94" s="335">
        <f t="shared" si="34"/>
        <v>4</v>
      </c>
      <c r="U94" s="366">
        <v>20</v>
      </c>
      <c r="V94" s="296">
        <v>38</v>
      </c>
      <c r="W94" s="296">
        <v>19</v>
      </c>
      <c r="X94" s="292">
        <f>SUM(V94:W94)-P94</f>
        <v>-11</v>
      </c>
      <c r="Y94" s="296">
        <v>30</v>
      </c>
      <c r="Z94" s="292">
        <v>5.08</v>
      </c>
      <c r="AA94" s="295">
        <f>Z94*1.1</f>
        <v>5.588000000000001</v>
      </c>
      <c r="AB94" s="295">
        <f>AA94*1.4</f>
        <v>7.8232000000000008</v>
      </c>
      <c r="AC94" s="297">
        <f>D94*0.9</f>
        <v>8.1</v>
      </c>
      <c r="AD94" s="298">
        <v>120</v>
      </c>
      <c r="AE94" s="299">
        <f t="shared" si="36"/>
        <v>91</v>
      </c>
      <c r="AF94" s="299">
        <v>21</v>
      </c>
      <c r="AG94" s="299">
        <v>69</v>
      </c>
      <c r="AH94" s="299">
        <v>43</v>
      </c>
      <c r="AI94" s="292" t="s">
        <v>176</v>
      </c>
      <c r="AJ94" s="300">
        <v>8.4</v>
      </c>
      <c r="AM94" s="292" t="s">
        <v>166</v>
      </c>
      <c r="AN94" s="300">
        <v>6</v>
      </c>
      <c r="AO94" s="292" t="s">
        <v>199</v>
      </c>
    </row>
    <row r="95" spans="1:42" s="241" customFormat="1" x14ac:dyDescent="0.25">
      <c r="A95" s="241">
        <v>4000266</v>
      </c>
      <c r="B95" s="345" t="s">
        <v>36</v>
      </c>
      <c r="C95" s="241" t="s">
        <v>79</v>
      </c>
      <c r="D95" s="270">
        <v>5</v>
      </c>
      <c r="E95" s="383"/>
      <c r="F95" s="241" t="s">
        <v>93</v>
      </c>
      <c r="G95" s="361"/>
      <c r="H95" s="361"/>
      <c r="I95" s="361"/>
      <c r="J95" s="269"/>
      <c r="K95" s="244">
        <f>J95*1.1</f>
        <v>0</v>
      </c>
      <c r="M95" s="244">
        <f>L95*1.1</f>
        <v>0</v>
      </c>
      <c r="N95" s="244">
        <f>M95*1.4</f>
        <v>0</v>
      </c>
      <c r="O95" s="245">
        <v>7</v>
      </c>
      <c r="P95" s="335">
        <v>9</v>
      </c>
      <c r="Q95" s="335">
        <v>5</v>
      </c>
      <c r="R95" s="335">
        <v>18</v>
      </c>
      <c r="S95" s="338">
        <f t="shared" si="33"/>
        <v>23</v>
      </c>
      <c r="T95" s="335">
        <f t="shared" si="34"/>
        <v>14</v>
      </c>
      <c r="U95" s="366">
        <v>20</v>
      </c>
      <c r="V95" s="246">
        <v>13</v>
      </c>
      <c r="W95" s="246">
        <v>5</v>
      </c>
      <c r="X95" s="241">
        <f>SUM(V95:W95)-P95</f>
        <v>9</v>
      </c>
      <c r="Y95" s="246">
        <v>20</v>
      </c>
      <c r="Z95" s="246"/>
      <c r="AA95" s="244">
        <f>Z95*1.1</f>
        <v>0</v>
      </c>
      <c r="AB95" s="244">
        <f>AA95*1.4</f>
        <v>0</v>
      </c>
      <c r="AC95" s="247">
        <f>D95*0.9</f>
        <v>4.5</v>
      </c>
      <c r="AD95" s="248">
        <v>30</v>
      </c>
      <c r="AE95" s="249">
        <f t="shared" si="36"/>
        <v>26</v>
      </c>
      <c r="AF95" s="249">
        <v>2</v>
      </c>
      <c r="AG95" s="250">
        <v>22</v>
      </c>
      <c r="AH95" s="249">
        <v>6</v>
      </c>
      <c r="AJ95" s="251"/>
      <c r="AL95" s="241" t="s">
        <v>154</v>
      </c>
      <c r="AN95" s="251"/>
    </row>
    <row r="96" spans="1:42" s="455" customFormat="1" x14ac:dyDescent="0.25">
      <c r="A96" s="455">
        <v>4000274</v>
      </c>
      <c r="B96" s="456" t="s">
        <v>231</v>
      </c>
      <c r="C96" s="457" t="s">
        <v>232</v>
      </c>
      <c r="D96" s="458">
        <v>10</v>
      </c>
      <c r="E96" s="383">
        <f>H96*1.4</f>
        <v>8.8059999999999992</v>
      </c>
      <c r="G96" s="459">
        <v>12.1</v>
      </c>
      <c r="H96" s="460">
        <v>6.29</v>
      </c>
      <c r="I96" s="461">
        <v>6.96</v>
      </c>
      <c r="J96" s="455">
        <v>9.5399999999999991</v>
      </c>
      <c r="K96" s="462">
        <f>J96*1.1</f>
        <v>10.494</v>
      </c>
      <c r="L96" s="455">
        <v>7.5</v>
      </c>
      <c r="M96" s="462">
        <f>L96*1.1</f>
        <v>8.25</v>
      </c>
      <c r="N96" s="462">
        <f>M96*1.4</f>
        <v>11.549999999999999</v>
      </c>
      <c r="O96" s="458">
        <v>17</v>
      </c>
      <c r="P96" s="461">
        <v>7</v>
      </c>
      <c r="Q96" s="461">
        <v>12</v>
      </c>
      <c r="R96" s="461">
        <v>221</v>
      </c>
      <c r="S96" s="288">
        <v>33</v>
      </c>
      <c r="T96" s="290">
        <f t="shared" si="34"/>
        <v>26</v>
      </c>
      <c r="U96" s="289">
        <v>30</v>
      </c>
      <c r="V96" s="461">
        <v>14</v>
      </c>
      <c r="W96" s="461">
        <v>10</v>
      </c>
      <c r="X96" s="455">
        <f>SUM(V96:W96)-P96</f>
        <v>17</v>
      </c>
      <c r="Y96" s="461">
        <v>25</v>
      </c>
      <c r="Z96" s="455">
        <v>7.44</v>
      </c>
      <c r="AA96" s="462">
        <f>Z96*1.1</f>
        <v>8.1840000000000011</v>
      </c>
      <c r="AB96" s="462">
        <f>AA96*1.4</f>
        <v>11.457600000000001</v>
      </c>
      <c r="AC96" s="463">
        <f>D96*0.9</f>
        <v>9</v>
      </c>
      <c r="AD96" s="464">
        <v>25</v>
      </c>
      <c r="AE96" s="465">
        <f t="shared" si="36"/>
        <v>18</v>
      </c>
      <c r="AF96" s="465">
        <v>14</v>
      </c>
      <c r="AG96" s="465">
        <v>25</v>
      </c>
      <c r="AH96" s="465">
        <v>7</v>
      </c>
      <c r="AI96" s="455">
        <v>11.55</v>
      </c>
      <c r="AJ96" s="459">
        <v>12.1</v>
      </c>
      <c r="AK96" s="455">
        <v>87197912</v>
      </c>
      <c r="AL96" s="455">
        <v>7.48</v>
      </c>
      <c r="AM96" s="455" t="s">
        <v>166</v>
      </c>
      <c r="AN96" s="461">
        <v>7.48</v>
      </c>
      <c r="AP96" s="455" t="s">
        <v>167</v>
      </c>
    </row>
    <row r="97" spans="1:40" s="301" customFormat="1" x14ac:dyDescent="0.25">
      <c r="B97" s="346"/>
      <c r="C97" s="302"/>
      <c r="D97" s="303"/>
      <c r="E97" s="383"/>
      <c r="G97" s="358"/>
      <c r="H97" s="358"/>
      <c r="I97" s="358"/>
      <c r="K97" s="304"/>
      <c r="M97" s="304"/>
      <c r="N97" s="304"/>
      <c r="O97" s="303"/>
      <c r="P97" s="335"/>
      <c r="Q97" s="335"/>
      <c r="R97" s="335"/>
      <c r="S97" s="338">
        <f t="shared" si="33"/>
        <v>0</v>
      </c>
      <c r="T97" s="335">
        <f t="shared" si="34"/>
        <v>0</v>
      </c>
      <c r="U97" s="366">
        <f t="shared" si="35"/>
        <v>0</v>
      </c>
      <c r="V97" s="305"/>
      <c r="W97" s="305"/>
      <c r="Y97" s="305"/>
      <c r="AA97" s="306"/>
      <c r="AB97" s="306"/>
      <c r="AC97" s="307"/>
      <c r="AD97" s="248"/>
      <c r="AE97" s="249"/>
      <c r="AF97" s="308"/>
      <c r="AG97" s="309"/>
      <c r="AH97" s="308"/>
      <c r="AJ97" s="310"/>
      <c r="AN97" s="310"/>
    </row>
    <row r="98" spans="1:40" x14ac:dyDescent="0.25">
      <c r="A98" s="224">
        <v>4000594</v>
      </c>
      <c r="B98" s="341" t="s">
        <v>94</v>
      </c>
      <c r="C98" s="224" t="s">
        <v>127</v>
      </c>
      <c r="D98" s="311">
        <v>18</v>
      </c>
      <c r="E98" s="383">
        <f t="shared" si="32"/>
        <v>0</v>
      </c>
      <c r="J98" s="258"/>
      <c r="K98" s="260">
        <f>J98*1.1</f>
        <v>0</v>
      </c>
      <c r="M98" s="260">
        <f>L98*1.1</f>
        <v>0</v>
      </c>
      <c r="N98" s="260">
        <f>M98*1.4</f>
        <v>0</v>
      </c>
      <c r="O98" s="312">
        <v>17</v>
      </c>
      <c r="P98" s="335">
        <v>9</v>
      </c>
      <c r="Q98" s="335">
        <v>14</v>
      </c>
      <c r="R98" s="335">
        <v>15</v>
      </c>
      <c r="S98" s="338">
        <f t="shared" si="33"/>
        <v>29</v>
      </c>
      <c r="T98" s="335">
        <f t="shared" si="34"/>
        <v>20</v>
      </c>
      <c r="U98" s="366">
        <v>50</v>
      </c>
      <c r="X98" s="224">
        <f>SUM(V98:W98)-P98</f>
        <v>-9</v>
      </c>
      <c r="Y98" s="262">
        <v>0</v>
      </c>
      <c r="AA98" s="313">
        <f>Z98*1.1</f>
        <v>0</v>
      </c>
      <c r="AB98" s="313">
        <f>AA98*1.4</f>
        <v>0</v>
      </c>
      <c r="AC98" s="314">
        <f>D98*0.9</f>
        <v>16.2</v>
      </c>
      <c r="AD98" s="248"/>
      <c r="AE98" s="249">
        <f t="shared" si="36"/>
        <v>30</v>
      </c>
      <c r="AF98" s="315">
        <v>6</v>
      </c>
      <c r="AG98" s="289">
        <v>26</v>
      </c>
      <c r="AH98" s="315">
        <v>10</v>
      </c>
    </row>
    <row r="99" spans="1:40" s="316" customFormat="1" x14ac:dyDescent="0.25">
      <c r="A99" s="316">
        <v>4000597</v>
      </c>
      <c r="B99" s="346"/>
      <c r="C99" s="316" t="s">
        <v>95</v>
      </c>
      <c r="D99" s="317">
        <v>17.649999999999999</v>
      </c>
      <c r="E99" s="383">
        <f t="shared" si="32"/>
        <v>0</v>
      </c>
      <c r="G99" s="361"/>
      <c r="H99" s="361"/>
      <c r="I99" s="361"/>
      <c r="J99" s="318"/>
      <c r="K99" s="306">
        <f>J99*1.1</f>
        <v>0</v>
      </c>
      <c r="M99" s="306">
        <f>L99*1.1</f>
        <v>0</v>
      </c>
      <c r="N99" s="306">
        <f>M99*1.4</f>
        <v>0</v>
      </c>
      <c r="O99" s="319">
        <v>14.65</v>
      </c>
      <c r="P99" s="335">
        <v>13</v>
      </c>
      <c r="Q99" s="335">
        <v>8</v>
      </c>
      <c r="R99" s="335">
        <v>8</v>
      </c>
      <c r="S99" s="338">
        <f t="shared" si="33"/>
        <v>16</v>
      </c>
      <c r="T99" s="335">
        <f t="shared" si="34"/>
        <v>3</v>
      </c>
      <c r="U99" s="366">
        <v>15</v>
      </c>
      <c r="V99" s="320"/>
      <c r="W99" s="320"/>
      <c r="X99" s="316">
        <f>SUM(V99:W99)-P99</f>
        <v>-13</v>
      </c>
      <c r="Y99" s="320">
        <v>0</v>
      </c>
      <c r="AA99" s="306">
        <f>Z99*1.1</f>
        <v>0</v>
      </c>
      <c r="AB99" s="306">
        <f>AA99*1.4</f>
        <v>0</v>
      </c>
      <c r="AC99" s="307">
        <f>D99*0.9</f>
        <v>15.885</v>
      </c>
      <c r="AD99" s="248">
        <v>10</v>
      </c>
      <c r="AE99" s="249">
        <f t="shared" si="36"/>
        <v>-14</v>
      </c>
      <c r="AF99" s="308">
        <v>29</v>
      </c>
      <c r="AG99" s="309">
        <v>11</v>
      </c>
      <c r="AH99" s="308">
        <v>4</v>
      </c>
      <c r="AJ99" s="310"/>
      <c r="AL99" s="316" t="s">
        <v>169</v>
      </c>
      <c r="AN99" s="310"/>
    </row>
    <row r="100" spans="1:40" s="273" customFormat="1" x14ac:dyDescent="0.25">
      <c r="A100" s="273">
        <v>4000697</v>
      </c>
      <c r="B100" s="347">
        <v>4210709</v>
      </c>
      <c r="C100" s="274" t="s">
        <v>291</v>
      </c>
      <c r="D100" s="243">
        <v>22</v>
      </c>
      <c r="E100" s="383">
        <f t="shared" si="32"/>
        <v>0</v>
      </c>
      <c r="G100" s="358"/>
      <c r="H100" s="358"/>
      <c r="I100" s="358"/>
      <c r="P100" s="335">
        <v>9</v>
      </c>
      <c r="Q100" s="335">
        <v>28</v>
      </c>
      <c r="R100" s="335">
        <v>30</v>
      </c>
      <c r="S100" s="338">
        <f t="shared" si="33"/>
        <v>58</v>
      </c>
      <c r="T100" s="335">
        <f t="shared" si="34"/>
        <v>49</v>
      </c>
      <c r="U100" s="366">
        <v>60</v>
      </c>
      <c r="V100" s="275"/>
      <c r="W100" s="275"/>
      <c r="X100" s="273">
        <f>SUM(V100:W100)-P100</f>
        <v>-9</v>
      </c>
      <c r="Y100" s="275"/>
      <c r="AA100" s="276">
        <f>Z100*1.1</f>
        <v>0</v>
      </c>
      <c r="AB100" s="276">
        <f>AA100*1.4</f>
        <v>0</v>
      </c>
      <c r="AC100" s="277">
        <f>D100*0.9</f>
        <v>19.8</v>
      </c>
      <c r="AD100" s="248">
        <v>80</v>
      </c>
      <c r="AE100" s="249">
        <f t="shared" si="36"/>
        <v>88</v>
      </c>
      <c r="AF100" s="250">
        <v>9</v>
      </c>
      <c r="AG100" s="250">
        <v>53</v>
      </c>
      <c r="AH100" s="250">
        <v>44</v>
      </c>
      <c r="AJ100" s="251"/>
      <c r="AN100" s="251"/>
    </row>
    <row r="101" spans="1:40" s="273" customFormat="1" ht="30" x14ac:dyDescent="0.25">
      <c r="A101" s="273">
        <v>4000749</v>
      </c>
      <c r="B101" s="340"/>
      <c r="C101" s="291" t="s">
        <v>292</v>
      </c>
      <c r="D101" s="243">
        <v>14</v>
      </c>
      <c r="E101" s="383">
        <f t="shared" si="32"/>
        <v>0</v>
      </c>
      <c r="G101" s="358"/>
      <c r="H101" s="358"/>
      <c r="I101" s="358"/>
      <c r="J101" s="284"/>
      <c r="K101" s="276"/>
      <c r="M101" s="276"/>
      <c r="N101" s="276"/>
      <c r="O101" s="243"/>
      <c r="P101" s="335"/>
      <c r="Q101" s="335"/>
      <c r="R101" s="335"/>
      <c r="S101" s="338">
        <f t="shared" si="33"/>
        <v>0</v>
      </c>
      <c r="T101" s="335">
        <f t="shared" si="34"/>
        <v>0</v>
      </c>
      <c r="U101" s="366">
        <f t="shared" si="35"/>
        <v>0</v>
      </c>
      <c r="V101" s="275"/>
      <c r="W101" s="275"/>
      <c r="Y101" s="275"/>
      <c r="Z101" s="275"/>
      <c r="AA101" s="276"/>
      <c r="AB101" s="276"/>
      <c r="AC101" s="277"/>
      <c r="AD101" s="248"/>
      <c r="AE101" s="249"/>
      <c r="AF101" s="250"/>
      <c r="AG101" s="250"/>
      <c r="AH101" s="250"/>
      <c r="AJ101" s="251"/>
      <c r="AN101" s="251"/>
    </row>
    <row r="102" spans="1:40" s="435" customFormat="1" x14ac:dyDescent="0.25">
      <c r="A102" s="435">
        <v>4000270</v>
      </c>
      <c r="B102" s="435">
        <v>2940450</v>
      </c>
      <c r="C102" s="436" t="s">
        <v>175</v>
      </c>
      <c r="D102" s="437">
        <v>9</v>
      </c>
      <c r="E102" s="383">
        <f>G102*1.4</f>
        <v>9.17</v>
      </c>
      <c r="F102" s="435" t="s">
        <v>49</v>
      </c>
      <c r="G102" s="438">
        <v>6.55</v>
      </c>
      <c r="H102" s="439">
        <v>7.43</v>
      </c>
      <c r="I102" s="439">
        <v>6.95</v>
      </c>
      <c r="J102" s="435">
        <v>8</v>
      </c>
      <c r="K102" s="440">
        <f>J102*1.1</f>
        <v>8.8000000000000007</v>
      </c>
      <c r="L102" s="435">
        <v>8</v>
      </c>
      <c r="M102" s="440">
        <f>L102*1.1</f>
        <v>8.8000000000000007</v>
      </c>
      <c r="N102" s="440">
        <f>M102*1.4</f>
        <v>12.32</v>
      </c>
      <c r="O102" s="437">
        <v>9</v>
      </c>
      <c r="P102" s="439">
        <v>39</v>
      </c>
      <c r="Q102" s="439">
        <v>56</v>
      </c>
      <c r="R102" s="439">
        <v>106</v>
      </c>
      <c r="S102" s="384">
        <f t="shared" si="33"/>
        <v>162</v>
      </c>
      <c r="T102" s="384">
        <f t="shared" si="34"/>
        <v>123</v>
      </c>
      <c r="U102" s="387">
        <v>60</v>
      </c>
      <c r="V102" s="439">
        <v>74</v>
      </c>
      <c r="W102" s="439">
        <v>14</v>
      </c>
      <c r="X102" s="435">
        <f>SUM(V102:W102)-P102</f>
        <v>49</v>
      </c>
      <c r="Y102" s="439">
        <v>80</v>
      </c>
      <c r="Z102" s="435">
        <v>8.18</v>
      </c>
      <c r="AA102" s="440">
        <f>Z102*1.1</f>
        <v>8.9980000000000011</v>
      </c>
      <c r="AB102" s="440">
        <f>AA102*1.4</f>
        <v>12.597200000000001</v>
      </c>
      <c r="AC102" s="441">
        <f>D102*0.9</f>
        <v>8.1</v>
      </c>
      <c r="AD102" s="442">
        <v>200</v>
      </c>
      <c r="AE102" s="443">
        <f t="shared" si="36"/>
        <v>176</v>
      </c>
      <c r="AF102" s="443">
        <v>5</v>
      </c>
      <c r="AG102" s="443">
        <v>118</v>
      </c>
      <c r="AH102" s="443">
        <v>63</v>
      </c>
      <c r="AI102" s="435">
        <v>9.4499999999999993</v>
      </c>
      <c r="AJ102" s="439">
        <v>8.25</v>
      </c>
      <c r="AK102" s="435">
        <v>18624478</v>
      </c>
      <c r="AL102" s="436" t="s">
        <v>223</v>
      </c>
      <c r="AM102" s="436"/>
      <c r="AN102" s="439">
        <v>5.96</v>
      </c>
    </row>
    <row r="103" spans="1:40" s="241" customFormat="1" x14ac:dyDescent="0.25">
      <c r="A103" s="241">
        <v>4000242</v>
      </c>
      <c r="B103" s="345" t="s">
        <v>34</v>
      </c>
      <c r="C103" s="241" t="s">
        <v>62</v>
      </c>
      <c r="D103" s="270">
        <v>33.5</v>
      </c>
      <c r="E103" s="383">
        <f t="shared" si="32"/>
        <v>0</v>
      </c>
      <c r="G103" s="361"/>
      <c r="H103" s="361"/>
      <c r="I103" s="361"/>
      <c r="J103" s="269"/>
      <c r="K103" s="244">
        <f t="shared" ref="K103:K105" si="38">J103*1.1</f>
        <v>0</v>
      </c>
      <c r="M103" s="244">
        <f t="shared" ref="M103:M105" si="39">L103*1.1</f>
        <v>0</v>
      </c>
      <c r="N103" s="244">
        <f t="shared" ref="N103:N105" si="40">M103*1.4</f>
        <v>0</v>
      </c>
      <c r="O103" s="245">
        <v>31</v>
      </c>
      <c r="P103" s="335">
        <v>9</v>
      </c>
      <c r="Q103" s="335">
        <v>30</v>
      </c>
      <c r="R103" s="335">
        <v>34</v>
      </c>
      <c r="S103" s="338">
        <f t="shared" si="33"/>
        <v>64</v>
      </c>
      <c r="T103" s="335">
        <f t="shared" si="34"/>
        <v>55</v>
      </c>
      <c r="U103" s="366">
        <v>70</v>
      </c>
      <c r="V103" s="246"/>
      <c r="W103" s="246"/>
      <c r="X103" s="241">
        <f t="shared" ref="X103:X105" si="41">SUM(V103:W103)-P103</f>
        <v>-9</v>
      </c>
      <c r="Y103" s="246"/>
      <c r="AA103" s="244">
        <f t="shared" ref="AA103:AA105" si="42">Z103*1.1</f>
        <v>0</v>
      </c>
      <c r="AB103" s="244">
        <f t="shared" ref="AB103:AB105" si="43">AA103*1.4</f>
        <v>0</v>
      </c>
      <c r="AC103" s="247">
        <f t="shared" ref="AC103:AC105" si="44">D103*0.9</f>
        <v>30.150000000000002</v>
      </c>
      <c r="AD103" s="248">
        <v>96</v>
      </c>
      <c r="AE103" s="249">
        <f t="shared" si="36"/>
        <v>77</v>
      </c>
      <c r="AF103" s="249">
        <v>19</v>
      </c>
      <c r="AG103" s="250">
        <v>63</v>
      </c>
      <c r="AH103" s="249">
        <v>33</v>
      </c>
      <c r="AJ103" s="251"/>
      <c r="AN103" s="251"/>
    </row>
    <row r="104" spans="1:40" s="285" customFormat="1" x14ac:dyDescent="0.25">
      <c r="A104" s="285">
        <v>4000691</v>
      </c>
      <c r="B104" s="348"/>
      <c r="C104" s="321" t="s">
        <v>298</v>
      </c>
      <c r="D104" s="286">
        <v>225</v>
      </c>
      <c r="E104" s="383">
        <f t="shared" si="32"/>
        <v>0</v>
      </c>
      <c r="G104" s="358"/>
      <c r="H104" s="358"/>
      <c r="I104" s="358"/>
      <c r="P104" s="335">
        <v>3</v>
      </c>
      <c r="Q104" s="335">
        <v>7</v>
      </c>
      <c r="R104" s="335">
        <v>1</v>
      </c>
      <c r="S104" s="338">
        <f t="shared" si="33"/>
        <v>8</v>
      </c>
      <c r="T104" s="335">
        <f t="shared" si="34"/>
        <v>5</v>
      </c>
      <c r="U104" s="366">
        <v>10</v>
      </c>
      <c r="V104" s="288"/>
      <c r="W104" s="288"/>
      <c r="X104" s="285">
        <f>SUM(V104:W104)-P104</f>
        <v>-3</v>
      </c>
      <c r="Y104" s="288"/>
      <c r="AA104" s="287">
        <f>Z104*1.1</f>
        <v>0</v>
      </c>
      <c r="AB104" s="287">
        <f>AA104*1.4</f>
        <v>0</v>
      </c>
      <c r="AC104" s="322">
        <f>D104*0.9</f>
        <v>202.5</v>
      </c>
      <c r="AD104" s="248">
        <v>10</v>
      </c>
      <c r="AE104" s="249">
        <f t="shared" si="36"/>
        <v>3</v>
      </c>
      <c r="AF104" s="289">
        <v>11</v>
      </c>
      <c r="AG104" s="289">
        <v>11</v>
      </c>
      <c r="AH104" s="289">
        <v>3</v>
      </c>
      <c r="AJ104" s="290"/>
      <c r="AN104" s="290"/>
    </row>
    <row r="105" spans="1:40" s="231" customFormat="1" x14ac:dyDescent="0.25">
      <c r="A105" s="231">
        <v>4000278</v>
      </c>
      <c r="B105" s="345">
        <v>25094216</v>
      </c>
      <c r="C105" s="231" t="s">
        <v>222</v>
      </c>
      <c r="D105" s="232">
        <v>3.7</v>
      </c>
      <c r="E105" s="383">
        <f t="shared" si="32"/>
        <v>0</v>
      </c>
      <c r="G105" s="359"/>
      <c r="H105" s="359"/>
      <c r="I105" s="359"/>
      <c r="J105" s="239"/>
      <c r="K105" s="233">
        <f t="shared" si="38"/>
        <v>0</v>
      </c>
      <c r="M105" s="233">
        <f t="shared" si="39"/>
        <v>0</v>
      </c>
      <c r="N105" s="233">
        <f t="shared" si="40"/>
        <v>0</v>
      </c>
      <c r="O105" s="234">
        <v>7</v>
      </c>
      <c r="P105" s="335">
        <v>8</v>
      </c>
      <c r="Q105" s="335">
        <v>17</v>
      </c>
      <c r="R105" s="335">
        <v>30</v>
      </c>
      <c r="S105" s="338">
        <f t="shared" si="33"/>
        <v>47</v>
      </c>
      <c r="T105" s="335">
        <f t="shared" si="34"/>
        <v>39</v>
      </c>
      <c r="U105" s="366">
        <v>50</v>
      </c>
      <c r="V105" s="235"/>
      <c r="W105" s="235"/>
      <c r="X105" s="231">
        <f t="shared" si="41"/>
        <v>-8</v>
      </c>
      <c r="Y105" s="235"/>
      <c r="AA105" s="233">
        <f t="shared" si="42"/>
        <v>0</v>
      </c>
      <c r="AB105" s="233">
        <f t="shared" si="43"/>
        <v>0</v>
      </c>
      <c r="AC105" s="240">
        <f t="shared" si="44"/>
        <v>3.33</v>
      </c>
      <c r="AD105" s="236">
        <v>50</v>
      </c>
      <c r="AE105" s="237">
        <f t="shared" si="36"/>
        <v>43</v>
      </c>
      <c r="AF105" s="237">
        <v>6</v>
      </c>
      <c r="AG105" s="237">
        <v>24</v>
      </c>
      <c r="AH105" s="237">
        <v>25</v>
      </c>
      <c r="AJ105" s="238">
        <v>2.5099999999999998</v>
      </c>
      <c r="AN105" s="268">
        <v>4.3</v>
      </c>
    </row>
    <row r="106" spans="1:40" s="369" customFormat="1" x14ac:dyDescent="0.25">
      <c r="A106" s="369">
        <v>4000507</v>
      </c>
      <c r="C106" s="369" t="s">
        <v>295</v>
      </c>
      <c r="D106" s="372">
        <v>3.5</v>
      </c>
      <c r="E106" s="407">
        <f t="shared" si="32"/>
        <v>0</v>
      </c>
      <c r="G106" s="374"/>
      <c r="H106" s="374"/>
      <c r="I106" s="374"/>
      <c r="J106" s="370"/>
      <c r="K106" s="371">
        <f>J106*1.1</f>
        <v>0</v>
      </c>
      <c r="M106" s="371">
        <f>L106*1.1</f>
        <v>0</v>
      </c>
      <c r="N106" s="371">
        <f>M106*1.4</f>
        <v>0</v>
      </c>
      <c r="O106" s="372">
        <v>3.3</v>
      </c>
      <c r="P106" s="374"/>
      <c r="Q106" s="374"/>
      <c r="R106" s="374"/>
      <c r="S106" s="374"/>
      <c r="T106" s="374"/>
      <c r="U106" s="374"/>
      <c r="V106" s="374"/>
      <c r="W106" s="374"/>
      <c r="X106" s="369">
        <f>SUM(V106:W106)-P106</f>
        <v>0</v>
      </c>
      <c r="Y106" s="374">
        <v>0</v>
      </c>
      <c r="AA106" s="371">
        <f>Z106*1.1</f>
        <v>0</v>
      </c>
      <c r="AB106" s="371">
        <f>AA106*1.4</f>
        <v>0</v>
      </c>
      <c r="AC106" s="423">
        <f>D106*0.9</f>
        <v>3.15</v>
      </c>
      <c r="AD106" s="423"/>
      <c r="AE106" s="504"/>
      <c r="AF106" s="266"/>
      <c r="AG106" s="266"/>
      <c r="AH106" s="266"/>
      <c r="AJ106" s="374"/>
      <c r="AN106" s="374"/>
    </row>
    <row r="107" spans="1:40" s="323" customFormat="1" x14ac:dyDescent="0.25">
      <c r="B107" s="341"/>
      <c r="D107" s="270"/>
      <c r="E107" s="270"/>
      <c r="G107" s="357"/>
      <c r="H107" s="357"/>
      <c r="I107" s="357"/>
      <c r="J107" s="324"/>
      <c r="K107" s="325"/>
      <c r="M107" s="325"/>
      <c r="N107" s="325"/>
      <c r="O107" s="259"/>
      <c r="P107" s="335"/>
      <c r="Q107" s="335"/>
      <c r="R107" s="335"/>
      <c r="S107" s="338"/>
      <c r="T107" s="335"/>
      <c r="U107" s="367"/>
      <c r="V107" s="267"/>
      <c r="W107" s="267"/>
      <c r="Y107" s="267"/>
      <c r="AA107" s="313"/>
      <c r="AB107" s="313"/>
      <c r="AC107" s="314"/>
      <c r="AD107" s="326"/>
      <c r="AE107" s="327"/>
      <c r="AF107" s="315"/>
      <c r="AG107" s="289"/>
      <c r="AH107" s="315"/>
      <c r="AJ107" s="267"/>
      <c r="AN107" s="267"/>
    </row>
    <row r="108" spans="1:40" s="323" customFormat="1" ht="14.25" customHeight="1" x14ac:dyDescent="0.25">
      <c r="A108" s="323">
        <v>4000224</v>
      </c>
      <c r="B108" s="341">
        <v>1299859</v>
      </c>
      <c r="C108" s="324" t="s">
        <v>4</v>
      </c>
      <c r="D108" s="270">
        <v>4</v>
      </c>
      <c r="E108" s="270"/>
      <c r="G108" s="357"/>
      <c r="H108" s="357"/>
      <c r="I108" s="357"/>
      <c r="J108" s="323">
        <v>3.74</v>
      </c>
      <c r="K108" s="325">
        <f t="shared" ref="K108:K117" si="45">J108*1.1</f>
        <v>4.1140000000000008</v>
      </c>
      <c r="L108" s="323">
        <v>0.54</v>
      </c>
      <c r="M108" s="325">
        <f t="shared" ref="M108:M117" si="46">L108*1.1</f>
        <v>0.59400000000000008</v>
      </c>
      <c r="N108" s="325">
        <f t="shared" ref="N108:N117" si="47">M108*1.4</f>
        <v>0.83160000000000012</v>
      </c>
      <c r="O108" s="259">
        <v>3.75</v>
      </c>
      <c r="P108" s="335">
        <v>7</v>
      </c>
      <c r="Q108" s="335"/>
      <c r="R108" s="335"/>
      <c r="S108" s="338"/>
      <c r="T108" s="335"/>
      <c r="U108" s="367"/>
      <c r="V108" s="267"/>
      <c r="W108" s="267"/>
      <c r="X108" s="323">
        <f t="shared" ref="X108:X117" si="48">SUM(V108:W108)-P108</f>
        <v>-7</v>
      </c>
      <c r="Y108" s="267">
        <v>0</v>
      </c>
      <c r="AA108" s="313">
        <f t="shared" ref="AA108:AA117" si="49">Z108*1.1</f>
        <v>0</v>
      </c>
      <c r="AB108" s="313">
        <f t="shared" ref="AB108:AB117" si="50">AA108*1.4</f>
        <v>0</v>
      </c>
      <c r="AC108" s="314">
        <f t="shared" ref="AC108:AC117" si="51">D108*0.9</f>
        <v>3.6</v>
      </c>
      <c r="AD108" s="326"/>
      <c r="AE108" s="327"/>
      <c r="AF108" s="315"/>
      <c r="AG108" s="289"/>
      <c r="AH108" s="315"/>
      <c r="AJ108" s="267"/>
      <c r="AN108" s="267"/>
    </row>
    <row r="109" spans="1:40" s="323" customFormat="1" x14ac:dyDescent="0.25">
      <c r="A109" s="323">
        <v>4000271</v>
      </c>
      <c r="B109" s="341">
        <v>1437771</v>
      </c>
      <c r="C109" s="324" t="s">
        <v>57</v>
      </c>
      <c r="D109" s="270">
        <v>4.0999999999999996</v>
      </c>
      <c r="E109" s="270"/>
      <c r="G109" s="357"/>
      <c r="H109" s="357"/>
      <c r="I109" s="357"/>
      <c r="K109" s="325">
        <f t="shared" si="45"/>
        <v>0</v>
      </c>
      <c r="M109" s="325">
        <f t="shared" si="46"/>
        <v>0</v>
      </c>
      <c r="N109" s="325">
        <f t="shared" si="47"/>
        <v>0</v>
      </c>
      <c r="O109" s="259">
        <v>4.0999999999999996</v>
      </c>
      <c r="P109" s="335"/>
      <c r="Q109" s="335"/>
      <c r="R109" s="335"/>
      <c r="S109" s="338"/>
      <c r="T109" s="335"/>
      <c r="U109" s="367"/>
      <c r="V109" s="267"/>
      <c r="W109" s="267"/>
      <c r="X109" s="323">
        <f t="shared" si="48"/>
        <v>0</v>
      </c>
      <c r="Y109" s="267">
        <v>0</v>
      </c>
      <c r="AA109" s="313">
        <f t="shared" si="49"/>
        <v>0</v>
      </c>
      <c r="AB109" s="313">
        <f t="shared" si="50"/>
        <v>0</v>
      </c>
      <c r="AC109" s="314">
        <f t="shared" si="51"/>
        <v>3.69</v>
      </c>
      <c r="AD109" s="326"/>
      <c r="AE109" s="327"/>
      <c r="AF109" s="315"/>
      <c r="AG109" s="289"/>
      <c r="AH109" s="315"/>
      <c r="AJ109" s="267"/>
      <c r="AN109" s="267"/>
    </row>
    <row r="110" spans="1:40" s="323" customFormat="1" x14ac:dyDescent="0.25">
      <c r="A110" s="323">
        <v>4000258</v>
      </c>
      <c r="B110" s="341">
        <v>2227622</v>
      </c>
      <c r="C110" s="324" t="s">
        <v>8</v>
      </c>
      <c r="D110" s="270">
        <v>3.2</v>
      </c>
      <c r="E110" s="270"/>
      <c r="G110" s="357"/>
      <c r="H110" s="357"/>
      <c r="I110" s="357"/>
      <c r="J110" s="324">
        <v>2.09</v>
      </c>
      <c r="K110" s="325">
        <f t="shared" si="45"/>
        <v>2.2989999999999999</v>
      </c>
      <c r="L110" s="323">
        <v>2.09</v>
      </c>
      <c r="M110" s="325">
        <f t="shared" si="46"/>
        <v>2.2989999999999999</v>
      </c>
      <c r="N110" s="325">
        <f t="shared" si="47"/>
        <v>3.2185999999999999</v>
      </c>
      <c r="O110" s="259">
        <v>4.45</v>
      </c>
      <c r="P110" s="335"/>
      <c r="Q110" s="335"/>
      <c r="R110" s="335"/>
      <c r="S110" s="338"/>
      <c r="T110" s="335"/>
      <c r="U110" s="367"/>
      <c r="V110" s="267"/>
      <c r="W110" s="267"/>
      <c r="X110" s="323">
        <f t="shared" si="48"/>
        <v>0</v>
      </c>
      <c r="Y110" s="267">
        <v>0</v>
      </c>
      <c r="AA110" s="313">
        <f t="shared" si="49"/>
        <v>0</v>
      </c>
      <c r="AB110" s="313">
        <f t="shared" si="50"/>
        <v>0</v>
      </c>
      <c r="AC110" s="314">
        <f t="shared" si="51"/>
        <v>2.8800000000000003</v>
      </c>
      <c r="AD110" s="326"/>
      <c r="AE110" s="327"/>
      <c r="AF110" s="315"/>
      <c r="AG110" s="289"/>
      <c r="AH110" s="315"/>
      <c r="AJ110" s="267"/>
      <c r="AN110" s="267"/>
    </row>
    <row r="111" spans="1:40" s="323" customFormat="1" x14ac:dyDescent="0.25">
      <c r="A111" s="323">
        <v>4000207</v>
      </c>
      <c r="B111" s="341">
        <v>1308866</v>
      </c>
      <c r="C111" s="324" t="s">
        <v>12</v>
      </c>
      <c r="D111" s="270">
        <v>3.2</v>
      </c>
      <c r="E111" s="270"/>
      <c r="G111" s="357"/>
      <c r="H111" s="357"/>
      <c r="I111" s="357"/>
      <c r="J111" s="324">
        <v>2.54</v>
      </c>
      <c r="K111" s="325">
        <f t="shared" si="45"/>
        <v>2.7940000000000005</v>
      </c>
      <c r="L111" s="323">
        <v>0.71</v>
      </c>
      <c r="M111" s="325">
        <f t="shared" si="46"/>
        <v>0.78100000000000003</v>
      </c>
      <c r="N111" s="325">
        <f t="shared" si="47"/>
        <v>1.0933999999999999</v>
      </c>
      <c r="O111" s="259">
        <v>3.7</v>
      </c>
      <c r="P111" s="335"/>
      <c r="Q111" s="335"/>
      <c r="R111" s="335"/>
      <c r="S111" s="338"/>
      <c r="T111" s="335"/>
      <c r="U111" s="367"/>
      <c r="V111" s="267"/>
      <c r="W111" s="267"/>
      <c r="X111" s="323">
        <f t="shared" si="48"/>
        <v>0</v>
      </c>
      <c r="Y111" s="267">
        <v>0</v>
      </c>
      <c r="AA111" s="313">
        <f t="shared" si="49"/>
        <v>0</v>
      </c>
      <c r="AB111" s="313">
        <f t="shared" si="50"/>
        <v>0</v>
      </c>
      <c r="AC111" s="314">
        <f t="shared" si="51"/>
        <v>2.8800000000000003</v>
      </c>
      <c r="AD111" s="326"/>
      <c r="AE111" s="327"/>
      <c r="AF111" s="315"/>
      <c r="AG111" s="289"/>
      <c r="AH111" s="315"/>
      <c r="AJ111" s="267"/>
      <c r="AN111" s="267"/>
    </row>
    <row r="112" spans="1:40" s="323" customFormat="1" x14ac:dyDescent="0.25">
      <c r="A112" s="323">
        <v>4000209</v>
      </c>
      <c r="B112" s="341">
        <v>1287702</v>
      </c>
      <c r="C112" s="324" t="s">
        <v>14</v>
      </c>
      <c r="D112" s="270">
        <v>2.5</v>
      </c>
      <c r="E112" s="270"/>
      <c r="G112" s="357"/>
      <c r="H112" s="357"/>
      <c r="I112" s="357"/>
      <c r="J112" s="324">
        <v>1.49</v>
      </c>
      <c r="K112" s="325">
        <f t="shared" si="45"/>
        <v>1.639</v>
      </c>
      <c r="L112" s="323">
        <v>0.88</v>
      </c>
      <c r="M112" s="325">
        <f t="shared" si="46"/>
        <v>0.96800000000000008</v>
      </c>
      <c r="N112" s="325">
        <f t="shared" si="47"/>
        <v>1.3552</v>
      </c>
      <c r="O112" s="259">
        <v>1.8</v>
      </c>
      <c r="P112" s="335"/>
      <c r="Q112" s="335"/>
      <c r="R112" s="335"/>
      <c r="S112" s="338"/>
      <c r="T112" s="335"/>
      <c r="U112" s="367"/>
      <c r="V112" s="267"/>
      <c r="W112" s="267"/>
      <c r="X112" s="323">
        <f t="shared" si="48"/>
        <v>0</v>
      </c>
      <c r="Y112" s="267">
        <v>0</v>
      </c>
      <c r="AA112" s="313">
        <f t="shared" si="49"/>
        <v>0</v>
      </c>
      <c r="AB112" s="313">
        <f t="shared" si="50"/>
        <v>0</v>
      </c>
      <c r="AC112" s="314">
        <f t="shared" si="51"/>
        <v>2.25</v>
      </c>
      <c r="AD112" s="326"/>
      <c r="AE112" s="327"/>
      <c r="AF112" s="315"/>
      <c r="AG112" s="289"/>
      <c r="AH112" s="315"/>
      <c r="AJ112" s="267"/>
      <c r="AN112" s="267"/>
    </row>
    <row r="113" spans="1:40" s="323" customFormat="1" x14ac:dyDescent="0.25">
      <c r="A113" s="323">
        <v>4000218</v>
      </c>
      <c r="B113" s="341">
        <v>1039326</v>
      </c>
      <c r="C113" s="324" t="s">
        <v>11</v>
      </c>
      <c r="D113" s="270">
        <v>1</v>
      </c>
      <c r="E113" s="270"/>
      <c r="G113" s="357"/>
      <c r="H113" s="357"/>
      <c r="I113" s="357"/>
      <c r="J113" s="324">
        <v>0.56000000000000005</v>
      </c>
      <c r="K113" s="325">
        <f t="shared" si="45"/>
        <v>0.6160000000000001</v>
      </c>
      <c r="L113" s="323">
        <v>0.56000000000000005</v>
      </c>
      <c r="M113" s="325">
        <f t="shared" si="46"/>
        <v>0.6160000000000001</v>
      </c>
      <c r="N113" s="325">
        <f t="shared" si="47"/>
        <v>0.86240000000000006</v>
      </c>
      <c r="O113" s="259">
        <v>1.05</v>
      </c>
      <c r="P113" s="335"/>
      <c r="Q113" s="335"/>
      <c r="R113" s="335"/>
      <c r="S113" s="338"/>
      <c r="T113" s="335"/>
      <c r="U113" s="367"/>
      <c r="V113" s="267"/>
      <c r="W113" s="267"/>
      <c r="X113" s="323">
        <f t="shared" si="48"/>
        <v>0</v>
      </c>
      <c r="Y113" s="267">
        <v>0</v>
      </c>
      <c r="AA113" s="313">
        <f t="shared" si="49"/>
        <v>0</v>
      </c>
      <c r="AB113" s="313">
        <f t="shared" si="50"/>
        <v>0</v>
      </c>
      <c r="AC113" s="314">
        <f t="shared" si="51"/>
        <v>0.9</v>
      </c>
      <c r="AD113" s="326"/>
      <c r="AE113" s="327"/>
      <c r="AF113" s="315"/>
      <c r="AG113" s="289"/>
      <c r="AH113" s="315"/>
      <c r="AJ113" s="267"/>
      <c r="AN113" s="267"/>
    </row>
    <row r="114" spans="1:40" s="323" customFormat="1" ht="14.25" customHeight="1" x14ac:dyDescent="0.25">
      <c r="A114" s="323">
        <v>4000215</v>
      </c>
      <c r="B114" s="341">
        <v>1456474</v>
      </c>
      <c r="C114" s="230" t="s">
        <v>61</v>
      </c>
      <c r="D114" s="270">
        <v>2.4500000000000002</v>
      </c>
      <c r="E114" s="270"/>
      <c r="G114" s="357"/>
      <c r="H114" s="357"/>
      <c r="I114" s="357"/>
      <c r="J114" s="324">
        <v>1.52</v>
      </c>
      <c r="K114" s="260">
        <f t="shared" si="45"/>
        <v>1.6720000000000002</v>
      </c>
      <c r="M114" s="260">
        <f t="shared" si="46"/>
        <v>0</v>
      </c>
      <c r="N114" s="260">
        <f t="shared" si="47"/>
        <v>0</v>
      </c>
      <c r="O114" s="259">
        <v>2.4500000000000002</v>
      </c>
      <c r="P114" s="335">
        <v>42</v>
      </c>
      <c r="Q114" s="335"/>
      <c r="R114" s="335"/>
      <c r="S114" s="338"/>
      <c r="T114" s="335"/>
      <c r="U114" s="367"/>
      <c r="V114" s="267"/>
      <c r="W114" s="267"/>
      <c r="X114" s="224">
        <f t="shared" si="48"/>
        <v>-42</v>
      </c>
      <c r="Y114" s="267">
        <v>0</v>
      </c>
      <c r="AA114" s="313">
        <f t="shared" si="49"/>
        <v>0</v>
      </c>
      <c r="AB114" s="313">
        <f t="shared" si="50"/>
        <v>0</v>
      </c>
      <c r="AC114" s="314">
        <f t="shared" si="51"/>
        <v>2.2050000000000001</v>
      </c>
      <c r="AD114" s="326"/>
      <c r="AE114" s="327"/>
      <c r="AF114" s="315"/>
      <c r="AG114" s="289"/>
      <c r="AH114" s="315"/>
      <c r="AJ114" s="267"/>
      <c r="AN114" s="267"/>
    </row>
    <row r="115" spans="1:40" s="323" customFormat="1" x14ac:dyDescent="0.25">
      <c r="A115" s="323">
        <v>4000219</v>
      </c>
      <c r="B115" s="341">
        <v>1033514</v>
      </c>
      <c r="C115" s="324" t="s">
        <v>13</v>
      </c>
      <c r="D115" s="270">
        <v>0.95</v>
      </c>
      <c r="E115" s="270"/>
      <c r="G115" s="357"/>
      <c r="H115" s="357"/>
      <c r="I115" s="357"/>
      <c r="J115" s="324">
        <v>0.56000000000000005</v>
      </c>
      <c r="K115" s="325">
        <f t="shared" si="45"/>
        <v>0.6160000000000001</v>
      </c>
      <c r="L115" s="323">
        <v>0.56000000000000005</v>
      </c>
      <c r="M115" s="325">
        <f t="shared" si="46"/>
        <v>0.6160000000000001</v>
      </c>
      <c r="N115" s="325">
        <f t="shared" si="47"/>
        <v>0.86240000000000006</v>
      </c>
      <c r="O115" s="259">
        <v>0.85</v>
      </c>
      <c r="P115" s="335"/>
      <c r="Q115" s="335"/>
      <c r="R115" s="335"/>
      <c r="S115" s="338"/>
      <c r="T115" s="335"/>
      <c r="U115" s="367"/>
      <c r="V115" s="267"/>
      <c r="W115" s="267"/>
      <c r="X115" s="323">
        <f t="shared" si="48"/>
        <v>0</v>
      </c>
      <c r="Y115" s="267">
        <v>0</v>
      </c>
      <c r="AA115" s="313">
        <f t="shared" si="49"/>
        <v>0</v>
      </c>
      <c r="AB115" s="313">
        <f t="shared" si="50"/>
        <v>0</v>
      </c>
      <c r="AC115" s="314">
        <f t="shared" si="51"/>
        <v>0.85499999999999998</v>
      </c>
      <c r="AD115" s="326"/>
      <c r="AE115" s="327"/>
      <c r="AF115" s="315"/>
      <c r="AG115" s="289"/>
      <c r="AH115" s="315"/>
      <c r="AJ115" s="267"/>
      <c r="AN115" s="267"/>
    </row>
    <row r="117" spans="1:40" x14ac:dyDescent="0.25">
      <c r="A117" s="224">
        <v>4000512</v>
      </c>
      <c r="C117" s="224" t="s">
        <v>139</v>
      </c>
      <c r="D117" s="270">
        <v>205</v>
      </c>
      <c r="E117" s="270"/>
      <c r="J117" s="258"/>
      <c r="K117" s="260">
        <f t="shared" si="45"/>
        <v>0</v>
      </c>
      <c r="M117" s="260">
        <f t="shared" si="46"/>
        <v>0</v>
      </c>
      <c r="N117" s="260">
        <f t="shared" si="47"/>
        <v>0</v>
      </c>
      <c r="O117" s="261">
        <v>205</v>
      </c>
      <c r="X117" s="224">
        <f t="shared" si="48"/>
        <v>0</v>
      </c>
      <c r="Y117" s="262">
        <v>0</v>
      </c>
      <c r="AA117" s="313">
        <f t="shared" si="49"/>
        <v>0</v>
      </c>
      <c r="AB117" s="313">
        <f t="shared" si="50"/>
        <v>0</v>
      </c>
      <c r="AC117" s="314">
        <f t="shared" si="51"/>
        <v>184.5</v>
      </c>
      <c r="AD117" s="326"/>
      <c r="AE117" s="327"/>
      <c r="AF117" s="315"/>
      <c r="AG117" s="289"/>
      <c r="AH117" s="31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1.7109375" style="137" customWidth="1"/>
    <col min="2" max="2" width="50.42578125" style="112" customWidth="1"/>
    <col min="3" max="3" width="10.85546875" style="137" customWidth="1"/>
    <col min="4" max="4" width="8.140625" style="137" customWidth="1"/>
    <col min="5" max="5" width="12.28515625" style="137" customWidth="1"/>
    <col min="6" max="6" width="1.140625" customWidth="1"/>
    <col min="7" max="7" width="10.28515625" customWidth="1"/>
    <col min="8" max="8" width="14.85546875" style="7" customWidth="1"/>
    <col min="9" max="9" width="12.85546875" style="156" customWidth="1"/>
    <col min="10" max="10" width="30.42578125" style="156" customWidth="1"/>
  </cols>
  <sheetData>
    <row r="1" spans="1:22" s="2" customFormat="1" ht="31.5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  <c r="I1" s="153"/>
      <c r="J1" s="153"/>
    </row>
    <row r="2" spans="1:22" s="2" customFormat="1" ht="12.75" customHeight="1" x14ac:dyDescent="0.25">
      <c r="A2" s="505" t="s">
        <v>251</v>
      </c>
      <c r="B2" s="505"/>
      <c r="C2" s="505"/>
      <c r="D2" s="505"/>
      <c r="E2" s="505"/>
      <c r="F2" s="505"/>
      <c r="G2" s="505"/>
      <c r="H2" s="505"/>
      <c r="I2" s="153"/>
      <c r="J2" s="153"/>
    </row>
    <row r="3" spans="1:22" s="2" customFormat="1" ht="13.5" customHeight="1" x14ac:dyDescent="0.25">
      <c r="A3" s="505"/>
      <c r="B3" s="505"/>
      <c r="C3" s="505"/>
      <c r="D3" s="505"/>
      <c r="E3" s="505"/>
      <c r="F3" s="505"/>
      <c r="G3" s="505"/>
      <c r="H3" s="505"/>
      <c r="I3" s="153"/>
      <c r="J3" s="153"/>
    </row>
    <row r="4" spans="1:22" s="2" customFormat="1" ht="21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  <c r="I4" s="153"/>
      <c r="J4" s="153"/>
    </row>
    <row r="5" spans="1:22" s="9" customFormat="1" ht="3.75" customHeight="1" x14ac:dyDescent="0.25">
      <c r="A5" s="508"/>
      <c r="B5" s="508"/>
      <c r="C5" s="508"/>
      <c r="D5" s="508"/>
      <c r="E5" s="508"/>
      <c r="F5" s="508"/>
      <c r="G5" s="508"/>
      <c r="H5" s="508"/>
      <c r="I5" s="154"/>
      <c r="J5" s="154"/>
    </row>
    <row r="6" spans="1:22" s="2" customFormat="1" ht="15" x14ac:dyDescent="0.25">
      <c r="A6" s="515"/>
      <c r="B6" s="516"/>
      <c r="C6" s="516"/>
      <c r="D6" s="516"/>
      <c r="E6" s="517"/>
      <c r="F6" s="16"/>
      <c r="G6" s="515" t="s">
        <v>28</v>
      </c>
      <c r="H6" s="517"/>
      <c r="I6" s="153"/>
      <c r="J6" s="154"/>
      <c r="K6" s="9"/>
      <c r="L6" s="9"/>
      <c r="M6" s="9"/>
    </row>
    <row r="7" spans="1:22" s="2" customFormat="1" ht="30" customHeight="1" x14ac:dyDescent="0.25">
      <c r="A7" s="27" t="s">
        <v>17</v>
      </c>
      <c r="B7" s="90" t="s">
        <v>2</v>
      </c>
      <c r="C7" s="27" t="s">
        <v>3</v>
      </c>
      <c r="D7" s="91" t="s">
        <v>23</v>
      </c>
      <c r="E7" s="92" t="s">
        <v>24</v>
      </c>
      <c r="F7" s="85"/>
      <c r="G7" s="27" t="s">
        <v>27</v>
      </c>
      <c r="H7" s="21" t="s">
        <v>24</v>
      </c>
      <c r="I7" s="153"/>
      <c r="J7" s="155"/>
      <c r="K7" s="18"/>
      <c r="L7" s="1"/>
      <c r="M7" s="9"/>
    </row>
    <row r="8" spans="1:22" s="98" customFormat="1" ht="19.5" customHeight="1" x14ac:dyDescent="0.25">
      <c r="A8" s="100">
        <v>4000263</v>
      </c>
      <c r="B8" s="130" t="str">
        <f>VLOOKUP(A8,'ProductCode$'!A2:C202,3,FALSE)</f>
        <v>Large pencil case</v>
      </c>
      <c r="C8" s="133">
        <f>VLOOKUP(A8,'ProductCode$'!A2:D202,4,FALSE)</f>
        <v>4</v>
      </c>
      <c r="D8" s="37">
        <v>1</v>
      </c>
      <c r="E8" s="93">
        <f>C8*D8</f>
        <v>4</v>
      </c>
      <c r="F8" s="94"/>
      <c r="G8" s="145"/>
      <c r="H8" s="95">
        <f>G8*C8</f>
        <v>0</v>
      </c>
      <c r="I8" s="118"/>
      <c r="J8" s="118"/>
      <c r="K8" s="206"/>
      <c r="L8" s="96"/>
      <c r="M8" s="96"/>
      <c r="N8" s="207"/>
      <c r="O8" s="204"/>
      <c r="P8" s="99"/>
      <c r="Q8" s="99"/>
      <c r="R8" s="99"/>
      <c r="S8" s="99"/>
      <c r="T8" s="99"/>
      <c r="U8" s="99"/>
      <c r="V8" s="99"/>
    </row>
    <row r="9" spans="1:22" s="98" customFormat="1" ht="20.25" customHeight="1" x14ac:dyDescent="0.25">
      <c r="A9" s="100">
        <f>'ProductCode$'!A42</f>
        <v>4000223</v>
      </c>
      <c r="B9" s="130" t="str">
        <f>VLOOKUP(A9,'ProductCode$'!A2:C202,3,FALSE)</f>
        <v>Coloured Pencils (Pack 12) Staedtler Norris brand</v>
      </c>
      <c r="C9" s="133">
        <f>VLOOKUP(A9,'ProductCode$'!A2:D202,4,FALSE)</f>
        <v>4.4000000000000004</v>
      </c>
      <c r="D9" s="37">
        <v>1</v>
      </c>
      <c r="E9" s="93">
        <f t="shared" ref="E9:E29" si="0">C9*D9</f>
        <v>4.4000000000000004</v>
      </c>
      <c r="F9" s="94"/>
      <c r="G9" s="145"/>
      <c r="H9" s="95">
        <f t="shared" ref="H9:H33" si="1">G9*C9</f>
        <v>0</v>
      </c>
      <c r="I9" s="118"/>
      <c r="J9" s="118"/>
      <c r="K9" s="206"/>
      <c r="L9" s="96"/>
      <c r="M9" s="96"/>
      <c r="N9" s="207"/>
      <c r="O9" s="204"/>
      <c r="P9" s="99"/>
      <c r="Q9" s="99"/>
      <c r="R9" s="99"/>
      <c r="S9" s="99"/>
      <c r="T9" s="99"/>
      <c r="U9" s="99"/>
      <c r="V9" s="99"/>
    </row>
    <row r="10" spans="1:22" s="98" customFormat="1" ht="21.75" customHeight="1" x14ac:dyDescent="0.25">
      <c r="A10" s="100">
        <v>4000222</v>
      </c>
      <c r="B10" s="130" t="str">
        <f>VLOOKUP(A10,'ProductCode$'!A2:C202,3,FALSE)</f>
        <v>Textas (Pack 12) Non Toxic Water Based (NO Sharpies)</v>
      </c>
      <c r="C10" s="133">
        <f>VLOOKUP(A10,'ProductCode$'!A2:D202,4,FALSE)</f>
        <v>3.4</v>
      </c>
      <c r="D10" s="37">
        <v>1</v>
      </c>
      <c r="E10" s="93">
        <f t="shared" ref="E10" si="2">C10*D10</f>
        <v>3.4</v>
      </c>
      <c r="F10" s="94"/>
      <c r="G10" s="145"/>
      <c r="H10" s="95">
        <f t="shared" ref="H10" si="3">G10*C10</f>
        <v>0</v>
      </c>
      <c r="I10" s="118"/>
      <c r="J10" s="118"/>
      <c r="K10" s="206"/>
      <c r="L10" s="96"/>
      <c r="M10" s="96"/>
      <c r="N10" s="207"/>
      <c r="O10" s="204"/>
      <c r="P10" s="99"/>
      <c r="Q10" s="99"/>
      <c r="R10" s="99"/>
      <c r="S10" s="99"/>
      <c r="T10" s="99"/>
      <c r="U10" s="99"/>
      <c r="V10" s="99"/>
    </row>
    <row r="11" spans="1:22" s="98" customFormat="1" ht="19.5" customHeight="1" x14ac:dyDescent="0.25">
      <c r="A11" s="100">
        <f>'ProductCode$'!A47</f>
        <v>4000226</v>
      </c>
      <c r="B11" s="130" t="str">
        <f>VLOOKUP(A11,'ProductCode$'!A2:C202,3,FALSE)</f>
        <v>HB Pencils (Staedtler brand)</v>
      </c>
      <c r="C11" s="133">
        <f>VLOOKUP(A11,'ProductCode$'!A2:D202,4,FALSE)</f>
        <v>0.4</v>
      </c>
      <c r="D11" s="37">
        <v>2</v>
      </c>
      <c r="E11" s="93">
        <f t="shared" si="0"/>
        <v>0.8</v>
      </c>
      <c r="F11" s="94"/>
      <c r="G11" s="145"/>
      <c r="H11" s="95">
        <f t="shared" si="1"/>
        <v>0</v>
      </c>
      <c r="I11" s="118"/>
      <c r="J11" s="118"/>
      <c r="K11" s="206"/>
      <c r="L11" s="96"/>
      <c r="M11" s="96"/>
      <c r="N11" s="207"/>
      <c r="O11" s="204"/>
      <c r="P11" s="99"/>
      <c r="Q11" s="99"/>
      <c r="R11" s="99"/>
      <c r="S11" s="99"/>
      <c r="T11" s="99"/>
      <c r="U11" s="99"/>
      <c r="V11" s="99"/>
    </row>
    <row r="12" spans="1:22" s="98" customFormat="1" ht="19.5" customHeight="1" x14ac:dyDescent="0.25">
      <c r="A12" s="100">
        <f>'ProductCode$'!A64</f>
        <v>4000248</v>
      </c>
      <c r="B12" s="130" t="str">
        <f>VLOOKUP(A12,'ProductCode$'!A2:C202,3,FALSE)</f>
        <v>Eraser</v>
      </c>
      <c r="C12" s="133">
        <f>VLOOKUP(A12,'ProductCode$'!A2:D202,4,FALSE)</f>
        <v>0.35</v>
      </c>
      <c r="D12" s="37">
        <v>1</v>
      </c>
      <c r="E12" s="93">
        <f>C12*D12</f>
        <v>0.35</v>
      </c>
      <c r="F12" s="94"/>
      <c r="G12" s="145"/>
      <c r="H12" s="95">
        <f>G12*C12</f>
        <v>0</v>
      </c>
      <c r="I12" s="118"/>
      <c r="J12" s="118"/>
      <c r="K12" s="206"/>
      <c r="L12" s="96"/>
      <c r="M12" s="96"/>
      <c r="N12" s="208"/>
      <c r="O12" s="204"/>
      <c r="P12" s="99"/>
      <c r="Q12" s="99"/>
      <c r="R12" s="99"/>
      <c r="S12" s="99"/>
      <c r="T12" s="99"/>
      <c r="U12" s="99"/>
      <c r="V12" s="99"/>
    </row>
    <row r="13" spans="1:22" s="98" customFormat="1" ht="19.5" customHeight="1" x14ac:dyDescent="0.25">
      <c r="A13" s="37">
        <f>'ProductCode$'!A80</f>
        <v>4000255</v>
      </c>
      <c r="B13" s="130" t="str">
        <f>VLOOKUP(A13,'ProductCode$'!A2:C202,3,FALSE)</f>
        <v>Pencil Sharpener with container (not electric)</v>
      </c>
      <c r="C13" s="133">
        <f>VLOOKUP(A13,'ProductCode$'!A2:D202,4,FALSE)</f>
        <v>1.6</v>
      </c>
      <c r="D13" s="37">
        <v>1</v>
      </c>
      <c r="E13" s="93">
        <f>C13*D13</f>
        <v>1.6</v>
      </c>
      <c r="F13" s="94"/>
      <c r="G13" s="145"/>
      <c r="H13" s="95">
        <f>G13*C13</f>
        <v>0</v>
      </c>
      <c r="I13" s="118"/>
      <c r="J13" s="118"/>
      <c r="K13" s="206"/>
      <c r="L13" s="96"/>
      <c r="N13" s="207"/>
      <c r="O13" s="204"/>
      <c r="P13" s="99"/>
      <c r="Q13" s="99"/>
      <c r="R13" s="99"/>
      <c r="S13" s="99"/>
      <c r="T13" s="99"/>
      <c r="U13" s="99"/>
      <c r="V13" s="99"/>
    </row>
    <row r="14" spans="1:22" s="98" customFormat="1" ht="19.5" customHeight="1" x14ac:dyDescent="0.25">
      <c r="A14" s="100">
        <f>'ProductCode$'!A52</f>
        <v>4000232</v>
      </c>
      <c r="B14" s="130" t="str">
        <f>VLOOKUP(A14,'ProductCode$'!A2:C202,3,FALSE)</f>
        <v>Blue Pen</v>
      </c>
      <c r="C14" s="133">
        <f>VLOOKUP(A14,'ProductCode$'!A2:D202,4,FALSE)</f>
        <v>0.5</v>
      </c>
      <c r="D14" s="37">
        <v>2</v>
      </c>
      <c r="E14" s="93">
        <f t="shared" si="0"/>
        <v>1</v>
      </c>
      <c r="F14" s="94"/>
      <c r="G14" s="145"/>
      <c r="H14" s="95">
        <f t="shared" si="1"/>
        <v>0</v>
      </c>
      <c r="I14" s="118"/>
      <c r="J14" s="118"/>
      <c r="K14" s="206"/>
      <c r="L14" s="96"/>
      <c r="M14" s="96"/>
      <c r="N14" s="208"/>
      <c r="O14" s="204"/>
      <c r="P14" s="99"/>
      <c r="Q14" s="99"/>
      <c r="R14" s="99"/>
      <c r="S14" s="99"/>
      <c r="T14" s="99"/>
      <c r="U14" s="99"/>
      <c r="V14" s="99"/>
    </row>
    <row r="15" spans="1:22" s="98" customFormat="1" ht="19.5" customHeight="1" x14ac:dyDescent="0.25">
      <c r="A15" s="100">
        <f>'ProductCode$'!A53</f>
        <v>4000233</v>
      </c>
      <c r="B15" s="130" t="str">
        <f>VLOOKUP(A15,'ProductCode$'!A2:C202,3,FALSE)</f>
        <v>Red Pen</v>
      </c>
      <c r="C15" s="133">
        <f>VLOOKUP(A15,'ProductCode$'!A2:D202,4,FALSE)</f>
        <v>0.5</v>
      </c>
      <c r="D15" s="37">
        <v>2</v>
      </c>
      <c r="E15" s="93">
        <f t="shared" si="0"/>
        <v>1</v>
      </c>
      <c r="F15" s="94"/>
      <c r="G15" s="145"/>
      <c r="H15" s="95">
        <f t="shared" si="1"/>
        <v>0</v>
      </c>
      <c r="I15" s="118"/>
      <c r="J15" s="118"/>
      <c r="K15" s="206"/>
      <c r="L15" s="96"/>
      <c r="M15" s="96"/>
      <c r="N15" s="208"/>
      <c r="O15" s="204"/>
      <c r="P15" s="99"/>
      <c r="Q15" s="99"/>
      <c r="R15" s="99"/>
      <c r="S15" s="99"/>
      <c r="T15" s="99"/>
      <c r="U15" s="99"/>
      <c r="V15" s="99"/>
    </row>
    <row r="16" spans="1:22" s="98" customFormat="1" ht="19.5" customHeight="1" x14ac:dyDescent="0.25">
      <c r="A16" s="100">
        <f>'ProductCode$'!A56</f>
        <v>4000235</v>
      </c>
      <c r="B16" s="130" t="str">
        <f>VLOOKUP(A16,'ProductCode$'!A2:C202,3,FALSE)</f>
        <v>Highlighter pens (different colours)</v>
      </c>
      <c r="C16" s="133">
        <f>VLOOKUP(A16,'ProductCode$'!A2:D202,4,FALSE)</f>
        <v>1.3</v>
      </c>
      <c r="D16" s="37">
        <v>4</v>
      </c>
      <c r="E16" s="93">
        <f t="shared" si="0"/>
        <v>5.2</v>
      </c>
      <c r="F16" s="94"/>
      <c r="G16" s="145"/>
      <c r="H16" s="95">
        <f t="shared" si="1"/>
        <v>0</v>
      </c>
      <c r="I16" s="118"/>
      <c r="J16" s="118"/>
      <c r="K16" s="206"/>
      <c r="L16" s="96"/>
      <c r="M16" s="96"/>
      <c r="N16" s="208"/>
      <c r="O16" s="204"/>
      <c r="P16" s="99"/>
      <c r="Q16" s="99"/>
      <c r="R16" s="99"/>
      <c r="S16" s="99"/>
      <c r="T16" s="99"/>
      <c r="U16" s="99"/>
      <c r="V16" s="99"/>
    </row>
    <row r="17" spans="1:22" s="98" customFormat="1" ht="19.5" customHeight="1" x14ac:dyDescent="0.25">
      <c r="A17" s="100">
        <f>'ProductCode$'!A67</f>
        <v>4000249</v>
      </c>
      <c r="B17" s="130" t="str">
        <f>VLOOKUP(A17,'ProductCode$'!A2:C202,3,FALSE)</f>
        <v>Glue sticks 40gm</v>
      </c>
      <c r="C17" s="133">
        <f>VLOOKUP(A17,'ProductCode$'!A2:D202,4,FALSE)</f>
        <v>2</v>
      </c>
      <c r="D17" s="37">
        <v>2</v>
      </c>
      <c r="E17" s="93">
        <f t="shared" si="0"/>
        <v>4</v>
      </c>
      <c r="F17" s="94"/>
      <c r="G17" s="145"/>
      <c r="H17" s="95">
        <f t="shared" si="1"/>
        <v>0</v>
      </c>
      <c r="I17" s="118"/>
      <c r="J17" s="118"/>
      <c r="K17" s="206"/>
      <c r="L17" s="96"/>
      <c r="M17" s="96"/>
      <c r="N17" s="207"/>
      <c r="O17" s="204"/>
      <c r="P17" s="99"/>
      <c r="Q17" s="99"/>
      <c r="R17" s="99"/>
      <c r="S17" s="99"/>
      <c r="T17" s="99"/>
      <c r="U17" s="99"/>
      <c r="V17" s="99"/>
    </row>
    <row r="18" spans="1:22" s="98" customFormat="1" ht="19.5" customHeight="1" x14ac:dyDescent="0.25">
      <c r="A18" s="100">
        <v>4000693</v>
      </c>
      <c r="B18" s="130" t="str">
        <f>VLOOKUP(A18,'ProductCode$'!A2:C202,3,FALSE)</f>
        <v>Plastic Ruler 15cm - clear</v>
      </c>
      <c r="C18" s="133">
        <f>VLOOKUP(A18,'ProductCode$'!A2:D202,4,FALSE)</f>
        <v>0.8</v>
      </c>
      <c r="D18" s="37">
        <v>1</v>
      </c>
      <c r="E18" s="93">
        <f t="shared" si="0"/>
        <v>0.8</v>
      </c>
      <c r="F18" s="94"/>
      <c r="G18" s="145"/>
      <c r="H18" s="95">
        <f t="shared" si="1"/>
        <v>0</v>
      </c>
      <c r="I18" s="118"/>
      <c r="J18" s="118"/>
      <c r="K18" s="206"/>
      <c r="L18" s="96"/>
      <c r="M18" s="96"/>
      <c r="N18" s="207"/>
      <c r="O18" s="204"/>
      <c r="P18" s="99"/>
      <c r="Q18" s="99"/>
      <c r="R18" s="99"/>
      <c r="S18" s="99"/>
      <c r="T18" s="99"/>
      <c r="U18" s="99"/>
      <c r="V18" s="99"/>
    </row>
    <row r="19" spans="1:22" s="98" customFormat="1" ht="19.5" customHeight="1" x14ac:dyDescent="0.25">
      <c r="A19" s="100">
        <f>'ProductCode$'!A77</f>
        <v>4000254</v>
      </c>
      <c r="B19" s="130" t="str">
        <f>VLOOKUP(A19,'ProductCode$'!A2:C202,3,FALSE)</f>
        <v>Scissors 7" (178mm)</v>
      </c>
      <c r="C19" s="133">
        <f>VLOOKUP(A19,'ProductCode$'!A2:D202,4,FALSE)</f>
        <v>2.2999999999999998</v>
      </c>
      <c r="D19" s="37">
        <v>1</v>
      </c>
      <c r="E19" s="93">
        <f t="shared" si="0"/>
        <v>2.2999999999999998</v>
      </c>
      <c r="F19" s="94"/>
      <c r="G19" s="145"/>
      <c r="H19" s="95">
        <f t="shared" si="1"/>
        <v>0</v>
      </c>
      <c r="I19" s="118"/>
      <c r="J19" s="118"/>
      <c r="K19" s="206"/>
      <c r="L19" s="96"/>
      <c r="M19" s="96"/>
      <c r="N19" s="207"/>
      <c r="O19" s="204"/>
      <c r="P19" s="99"/>
      <c r="Q19" s="99"/>
      <c r="R19" s="99"/>
      <c r="S19" s="99"/>
      <c r="T19" s="99"/>
      <c r="U19" s="99"/>
      <c r="V19" s="99"/>
    </row>
    <row r="20" spans="1:22" s="98" customFormat="1" ht="19.5" customHeight="1" x14ac:dyDescent="0.25">
      <c r="A20" s="100">
        <v>4000245</v>
      </c>
      <c r="B20" s="130" t="str">
        <f>VLOOKUP(A20,'ProductCode$'!A2:C202,3,FALSE)</f>
        <v>Protractor  Plastic 180°  (not 360°)</v>
      </c>
      <c r="C20" s="133">
        <f>VLOOKUP(A20,'ProductCode$'!A2:D202,4,FALSE)</f>
        <v>0.9</v>
      </c>
      <c r="D20" s="37">
        <v>1</v>
      </c>
      <c r="E20" s="93">
        <f t="shared" si="0"/>
        <v>0.9</v>
      </c>
      <c r="F20" s="94"/>
      <c r="G20" s="145"/>
      <c r="H20" s="95">
        <f t="shared" si="1"/>
        <v>0</v>
      </c>
      <c r="I20" s="118"/>
      <c r="J20" s="118"/>
      <c r="K20" s="206"/>
      <c r="L20" s="96"/>
      <c r="M20" s="96"/>
      <c r="N20" s="207"/>
      <c r="O20" s="204"/>
      <c r="P20" s="99"/>
      <c r="Q20" s="99"/>
      <c r="R20" s="99"/>
      <c r="S20" s="99"/>
      <c r="T20" s="99"/>
      <c r="U20" s="99"/>
      <c r="V20" s="99"/>
    </row>
    <row r="21" spans="1:22" s="98" customFormat="1" ht="19.5" customHeight="1" x14ac:dyDescent="0.25">
      <c r="A21" s="100">
        <v>4000246</v>
      </c>
      <c r="B21" s="130" t="str">
        <f>VLOOKUP(A21,'ProductCode$'!A2:C202,3,FALSE)</f>
        <v>Compass Plastic (Non Needle Point)</v>
      </c>
      <c r="C21" s="133">
        <f>VLOOKUP(A21,'ProductCode$'!A2:D202,4,FALSE)</f>
        <v>1.2</v>
      </c>
      <c r="D21" s="37">
        <v>1</v>
      </c>
      <c r="E21" s="93">
        <f t="shared" si="0"/>
        <v>1.2</v>
      </c>
      <c r="F21" s="94"/>
      <c r="G21" s="145"/>
      <c r="H21" s="95">
        <f t="shared" si="1"/>
        <v>0</v>
      </c>
      <c r="I21" s="118"/>
      <c r="J21" s="118"/>
      <c r="K21" s="206"/>
      <c r="L21" s="96"/>
      <c r="M21" s="96"/>
      <c r="N21" s="207"/>
      <c r="O21" s="204"/>
      <c r="P21" s="99"/>
      <c r="Q21" s="99"/>
      <c r="R21" s="99"/>
      <c r="S21" s="99"/>
      <c r="T21" s="99"/>
      <c r="U21" s="99"/>
      <c r="V21" s="99"/>
    </row>
    <row r="22" spans="1:22" s="98" customFormat="1" ht="19.5" customHeight="1" x14ac:dyDescent="0.25">
      <c r="A22" s="37">
        <v>4000748</v>
      </c>
      <c r="B22" s="130" t="str">
        <f>VLOOKUP(A22,'ProductCode$'!A2:C202,3,FALSE)</f>
        <v>Spiral 5 Subject Notebook A4 250 page</v>
      </c>
      <c r="C22" s="133">
        <f>VLOOKUP(A22,'ProductCode$'!A2:D202,4,FALSE)</f>
        <v>6.3</v>
      </c>
      <c r="D22" s="37">
        <v>4</v>
      </c>
      <c r="E22" s="93">
        <f>C22*D22</f>
        <v>25.2</v>
      </c>
      <c r="F22" s="94"/>
      <c r="G22" s="145"/>
      <c r="H22" s="95">
        <f>G22*C22</f>
        <v>0</v>
      </c>
      <c r="I22" s="118"/>
      <c r="J22" s="118"/>
      <c r="K22" s="206"/>
      <c r="L22" s="96"/>
      <c r="M22" s="96"/>
      <c r="N22" s="207"/>
      <c r="O22" s="204"/>
      <c r="P22" s="99"/>
      <c r="Q22" s="99"/>
      <c r="R22" s="99"/>
      <c r="S22" s="99"/>
      <c r="T22" s="99"/>
      <c r="U22" s="99"/>
      <c r="V22" s="99"/>
    </row>
    <row r="23" spans="1:22" s="98" customFormat="1" ht="19.5" customHeight="1" x14ac:dyDescent="0.25">
      <c r="A23" s="37">
        <v>4000205</v>
      </c>
      <c r="B23" s="130" t="str">
        <f>VLOOKUP(A23,'ProductCode$'!A2:C202,3,FALSE)</f>
        <v>Exercise Book A4  (blue lined w/ margin) 96 page</v>
      </c>
      <c r="C23" s="133">
        <f>VLOOKUP(A23,'ProductCode$'!A2:D202,4,FALSE)</f>
        <v>1.2</v>
      </c>
      <c r="D23" s="37">
        <v>2</v>
      </c>
      <c r="E23" s="93">
        <f t="shared" ref="E23:E28" si="4">C23*D23</f>
        <v>2.4</v>
      </c>
      <c r="F23" s="94"/>
      <c r="G23" s="145"/>
      <c r="H23" s="95">
        <f t="shared" ref="H23:H28" si="5">G23*C23</f>
        <v>0</v>
      </c>
      <c r="I23" s="118"/>
      <c r="J23" s="118"/>
      <c r="K23" s="206"/>
      <c r="L23" s="96"/>
      <c r="M23" s="96"/>
      <c r="N23" s="207"/>
      <c r="O23" s="204"/>
      <c r="P23" s="99"/>
      <c r="Q23" s="99"/>
      <c r="R23" s="99"/>
      <c r="S23" s="99"/>
      <c r="T23" s="99"/>
      <c r="U23" s="99"/>
      <c r="V23" s="99"/>
    </row>
    <row r="24" spans="1:22" s="98" customFormat="1" ht="19.5" customHeight="1" x14ac:dyDescent="0.25">
      <c r="A24" s="37">
        <v>4000502</v>
      </c>
      <c r="B24" s="130" t="str">
        <f>VLOOKUP(A24,'ProductCode$'!A2:C202,3,FALSE)</f>
        <v>10mm Quad Graph Book 96 page - A4 SIZE</v>
      </c>
      <c r="C24" s="133">
        <f>VLOOKUP(A24,'ProductCode$'!A2:D202,4,FALSE)</f>
        <v>1.2</v>
      </c>
      <c r="D24" s="37">
        <v>3</v>
      </c>
      <c r="E24" s="93">
        <f t="shared" ref="E24" si="6">C24*D24</f>
        <v>3.5999999999999996</v>
      </c>
      <c r="F24" s="94"/>
      <c r="G24" s="145"/>
      <c r="H24" s="95">
        <f t="shared" ref="H24" si="7">G24*C24</f>
        <v>0</v>
      </c>
      <c r="I24" s="118"/>
      <c r="J24" s="118"/>
      <c r="K24" s="206"/>
      <c r="L24" s="96"/>
      <c r="M24" s="96"/>
      <c r="N24" s="207"/>
      <c r="O24" s="204"/>
      <c r="P24" s="99"/>
      <c r="Q24" s="99"/>
      <c r="R24" s="99"/>
      <c r="S24" s="99"/>
      <c r="T24" s="99"/>
      <c r="U24" s="99"/>
      <c r="V24" s="99"/>
    </row>
    <row r="25" spans="1:22" s="98" customFormat="1" ht="19.5" customHeight="1" x14ac:dyDescent="0.25">
      <c r="A25" s="37">
        <v>4000700</v>
      </c>
      <c r="B25" s="130" t="str">
        <f>VLOOKUP(A25,'ProductCode$'!A2:C202,3,FALSE)</f>
        <v>Notebook A5 Hard Cover 200 pg (Maths)</v>
      </c>
      <c r="C25" s="133">
        <f>VLOOKUP(A25,'ProductCode$'!A2:D202,4,FALSE)</f>
        <v>3</v>
      </c>
      <c r="D25" s="37">
        <v>1</v>
      </c>
      <c r="E25" s="93">
        <f t="shared" ref="E25:E26" si="8">C25*D25</f>
        <v>3</v>
      </c>
      <c r="F25" s="94"/>
      <c r="G25" s="145"/>
      <c r="H25" s="95">
        <f t="shared" ref="H25:H26" si="9">G25*C25</f>
        <v>0</v>
      </c>
      <c r="I25" s="118"/>
      <c r="J25" s="118"/>
      <c r="K25" s="206"/>
      <c r="L25" s="96"/>
      <c r="M25" s="96"/>
      <c r="N25" s="207"/>
      <c r="O25" s="204"/>
      <c r="P25" s="99"/>
      <c r="Q25" s="99"/>
      <c r="R25" s="99"/>
      <c r="S25" s="99"/>
      <c r="T25" s="99"/>
      <c r="U25" s="99"/>
      <c r="V25" s="99"/>
    </row>
    <row r="26" spans="1:22" s="98" customFormat="1" ht="19.5" customHeight="1" x14ac:dyDescent="0.25">
      <c r="A26" s="100">
        <v>4000210</v>
      </c>
      <c r="B26" s="130" t="str">
        <f>VLOOKUP(A26,'ProductCode$'!A2:C202,3,FALSE)</f>
        <v>Art Folio A4 Sketch Book</v>
      </c>
      <c r="C26" s="133">
        <f>VLOOKUP(A26,'ProductCode$'!A2:D202,4,FALSE)</f>
        <v>3.2</v>
      </c>
      <c r="D26" s="37">
        <v>1</v>
      </c>
      <c r="E26" s="93">
        <f t="shared" si="8"/>
        <v>3.2</v>
      </c>
      <c r="F26" s="94"/>
      <c r="G26" s="145"/>
      <c r="H26" s="95">
        <f t="shared" si="9"/>
        <v>0</v>
      </c>
      <c r="I26" s="118"/>
      <c r="J26" s="118"/>
      <c r="K26" s="206"/>
      <c r="L26" s="96"/>
      <c r="M26" s="96"/>
      <c r="N26" s="207"/>
      <c r="O26" s="204"/>
      <c r="P26" s="99"/>
      <c r="Q26" s="99"/>
      <c r="R26" s="99"/>
      <c r="S26" s="99"/>
      <c r="T26" s="99"/>
      <c r="U26" s="99"/>
      <c r="V26" s="99"/>
    </row>
    <row r="27" spans="1:22" s="98" customFormat="1" ht="19.5" customHeight="1" x14ac:dyDescent="0.25">
      <c r="A27" s="100">
        <v>4000212</v>
      </c>
      <c r="B27" s="130" t="str">
        <f>VLOOKUP(A27,'ProductCode$'!A2:C202,3,FALSE)</f>
        <v>Exercise Book w/ manuscript - Music 48 page - A4</v>
      </c>
      <c r="C27" s="133">
        <f>VLOOKUP(A27,'ProductCode$'!A2:D202,4,FALSE)</f>
        <v>2</v>
      </c>
      <c r="D27" s="37">
        <v>1</v>
      </c>
      <c r="E27" s="93">
        <f t="shared" si="4"/>
        <v>2</v>
      </c>
      <c r="F27" s="94"/>
      <c r="G27" s="145"/>
      <c r="H27" s="95">
        <f t="shared" si="5"/>
        <v>0</v>
      </c>
      <c r="I27" s="118"/>
      <c r="J27" s="118"/>
      <c r="K27" s="131"/>
      <c r="L27" s="96"/>
      <c r="M27" s="96"/>
    </row>
    <row r="28" spans="1:22" s="98" customFormat="1" ht="19.5" customHeight="1" x14ac:dyDescent="0.25">
      <c r="A28" s="100">
        <v>4000217</v>
      </c>
      <c r="B28" s="130" t="str">
        <f>VLOOKUP(A28,'ProductCode$'!A2:C202,3,FALSE)</f>
        <v>Plastic sleeved display folder A4 20 pocket</v>
      </c>
      <c r="C28" s="133">
        <f>VLOOKUP(A28,'ProductCode$'!A2:D202,4,FALSE)</f>
        <v>2.2000000000000002</v>
      </c>
      <c r="D28" s="37">
        <v>1</v>
      </c>
      <c r="E28" s="93">
        <f t="shared" si="4"/>
        <v>2.2000000000000002</v>
      </c>
      <c r="F28" s="94"/>
      <c r="G28" s="145"/>
      <c r="H28" s="95">
        <f t="shared" si="5"/>
        <v>0</v>
      </c>
      <c r="I28" s="118"/>
      <c r="J28" s="118"/>
      <c r="K28" s="206"/>
      <c r="L28" s="96"/>
      <c r="M28" s="96"/>
      <c r="N28" s="208"/>
      <c r="O28" s="204"/>
      <c r="P28" s="99"/>
      <c r="Q28" s="99"/>
      <c r="R28" s="99"/>
      <c r="S28" s="99"/>
      <c r="T28" s="99"/>
      <c r="U28" s="99"/>
      <c r="V28" s="99"/>
    </row>
    <row r="29" spans="1:22" s="98" customFormat="1" ht="19.5" customHeight="1" x14ac:dyDescent="0.25">
      <c r="A29" s="37">
        <v>4000220</v>
      </c>
      <c r="B29" s="130" t="str">
        <f>VLOOKUP(A29,'ProductCode$'!A2:C202,3,FALSE)</f>
        <v>A4 Zipper Binder</v>
      </c>
      <c r="C29" s="133">
        <f>VLOOKUP(A29,'ProductCode$'!A2:D202,4,FALSE)</f>
        <v>7</v>
      </c>
      <c r="D29" s="37">
        <v>1</v>
      </c>
      <c r="E29" s="93">
        <f t="shared" si="0"/>
        <v>7</v>
      </c>
      <c r="F29" s="94"/>
      <c r="G29" s="145"/>
      <c r="H29" s="95">
        <f t="shared" si="1"/>
        <v>0</v>
      </c>
      <c r="I29" s="118"/>
      <c r="J29" s="118"/>
      <c r="K29" s="206"/>
      <c r="L29" s="96"/>
      <c r="N29" s="207"/>
      <c r="O29" s="204"/>
      <c r="P29" s="99"/>
      <c r="Q29" s="99"/>
      <c r="R29" s="99"/>
      <c r="S29" s="99"/>
      <c r="T29" s="99"/>
      <c r="U29" s="99"/>
      <c r="V29" s="99"/>
    </row>
    <row r="30" spans="1:22" s="98" customFormat="1" ht="19.5" customHeight="1" x14ac:dyDescent="0.25">
      <c r="A30" s="37">
        <f>'ProductCode$'!A94</f>
        <v>4000273</v>
      </c>
      <c r="B30" s="130" t="str">
        <f>VLOOKUP(A30,'ProductCode$'!A2:C202,3,FALSE)</f>
        <v>Earphones (For laptop)</v>
      </c>
      <c r="C30" s="133">
        <f>VLOOKUP(A30,'ProductCode$'!A2:D202,4,FALSE)</f>
        <v>9</v>
      </c>
      <c r="D30" s="37">
        <v>1</v>
      </c>
      <c r="E30" s="93">
        <f>C30*D30</f>
        <v>9</v>
      </c>
      <c r="F30" s="94"/>
      <c r="G30" s="145"/>
      <c r="H30" s="95">
        <f>G30*C30</f>
        <v>0</v>
      </c>
      <c r="I30" s="118"/>
      <c r="J30" s="118"/>
      <c r="K30" s="206"/>
      <c r="L30" s="96"/>
      <c r="N30" s="207"/>
      <c r="O30" s="204"/>
      <c r="P30" s="99"/>
      <c r="Q30" s="99"/>
      <c r="R30" s="99"/>
      <c r="S30" s="99"/>
      <c r="T30" s="99"/>
      <c r="U30" s="99"/>
      <c r="V30" s="99"/>
    </row>
    <row r="31" spans="1:22" s="98" customFormat="1" ht="19.5" customHeight="1" x14ac:dyDescent="0.25">
      <c r="A31" s="37">
        <f>'ProductCode$'!A105</f>
        <v>4000278</v>
      </c>
      <c r="B31" s="130" t="str">
        <f>VLOOKUP(A31,'ProductCode$'!A2:C202,3,FALSE)</f>
        <v>Clear Safety Glasses</v>
      </c>
      <c r="C31" s="133">
        <f>VLOOKUP(A31,'ProductCode$'!A2:D202,4,FALSE)</f>
        <v>3.7</v>
      </c>
      <c r="D31" s="37">
        <v>1</v>
      </c>
      <c r="E31" s="93">
        <f>C31*D31</f>
        <v>3.7</v>
      </c>
      <c r="F31" s="94"/>
      <c r="G31" s="145"/>
      <c r="H31" s="95">
        <f>G31*C31</f>
        <v>0</v>
      </c>
      <c r="I31" s="118"/>
      <c r="J31" s="118"/>
      <c r="K31" s="206"/>
      <c r="L31" s="96"/>
      <c r="N31" s="207"/>
      <c r="O31" s="204"/>
      <c r="P31" s="99"/>
      <c r="Q31" s="99"/>
      <c r="R31" s="99"/>
      <c r="S31" s="99"/>
      <c r="T31" s="99"/>
      <c r="U31" s="99"/>
      <c r="V31" s="99"/>
    </row>
    <row r="32" spans="1:22" s="98" customFormat="1" ht="19.5" customHeight="1" x14ac:dyDescent="0.25">
      <c r="A32" s="37">
        <v>4000268</v>
      </c>
      <c r="B32" s="130" t="str">
        <f>VLOOKUP(A32,'ProductCode$'!A2:C202,3,FALSE)</f>
        <v>Tissues 200 pk</v>
      </c>
      <c r="C32" s="133">
        <f>VLOOKUP(A32,'ProductCode$'!A2:D202,4,FALSE)</f>
        <v>2</v>
      </c>
      <c r="D32" s="37">
        <v>1</v>
      </c>
      <c r="E32" s="93">
        <f t="shared" ref="E32" si="10">C32*D32</f>
        <v>2</v>
      </c>
      <c r="F32" s="94"/>
      <c r="G32" s="145"/>
      <c r="H32" s="95">
        <f t="shared" si="1"/>
        <v>0</v>
      </c>
      <c r="I32" s="118"/>
      <c r="J32" s="118"/>
      <c r="K32" s="206"/>
      <c r="L32" s="96"/>
      <c r="N32" s="207"/>
      <c r="O32" s="204"/>
      <c r="P32" s="99"/>
      <c r="Q32" s="99"/>
      <c r="R32" s="99"/>
      <c r="S32" s="99"/>
      <c r="T32" s="99"/>
      <c r="U32" s="99"/>
      <c r="V32" s="99"/>
    </row>
    <row r="33" spans="1:22" s="98" customFormat="1" ht="19.5" customHeight="1" x14ac:dyDescent="0.25">
      <c r="A33" s="37">
        <v>4000269</v>
      </c>
      <c r="B33" s="130" t="str">
        <f>VLOOKUP(A33,'ProductCode$'!A2:C202,3,FALSE)</f>
        <v>Ream A4 Paper</v>
      </c>
      <c r="C33" s="133">
        <f>VLOOKUP(A33,'ProductCode$'!A2:D202,4,FALSE)</f>
        <v>6.5</v>
      </c>
      <c r="D33" s="37">
        <v>1</v>
      </c>
      <c r="E33" s="93">
        <f t="shared" ref="E33" si="11">C33*D33</f>
        <v>6.5</v>
      </c>
      <c r="F33" s="94"/>
      <c r="G33" s="145"/>
      <c r="H33" s="95">
        <f t="shared" si="1"/>
        <v>0</v>
      </c>
      <c r="I33" s="118"/>
      <c r="J33" s="118"/>
      <c r="K33" s="206"/>
      <c r="L33" s="96"/>
      <c r="N33" s="207"/>
      <c r="O33" s="204"/>
      <c r="P33" s="99"/>
      <c r="Q33" s="99"/>
      <c r="R33" s="99"/>
      <c r="S33" s="99"/>
      <c r="T33" s="99"/>
      <c r="U33" s="99"/>
      <c r="V33" s="99"/>
    </row>
    <row r="34" spans="1:22" s="98" customFormat="1" ht="5.25" customHeight="1" x14ac:dyDescent="0.25">
      <c r="A34" s="171"/>
      <c r="B34" s="172"/>
      <c r="C34" s="179"/>
      <c r="D34" s="173"/>
      <c r="E34" s="180"/>
      <c r="F34" s="94"/>
      <c r="G34" s="175"/>
      <c r="H34" s="176"/>
      <c r="I34" s="118"/>
      <c r="J34" s="118"/>
      <c r="K34" s="206"/>
      <c r="L34" s="96"/>
    </row>
    <row r="35" spans="1:22" s="98" customFormat="1" ht="24" customHeight="1" x14ac:dyDescent="0.25">
      <c r="A35" s="171"/>
      <c r="B35" s="172"/>
      <c r="C35" s="181" t="s">
        <v>29</v>
      </c>
      <c r="D35" s="182"/>
      <c r="E35" s="183">
        <f>SUM(E8:E33)</f>
        <v>100.75000000000001</v>
      </c>
      <c r="F35" s="94"/>
      <c r="G35" s="184" t="s">
        <v>29</v>
      </c>
      <c r="H35" s="185">
        <f>SUM(H8:H34)</f>
        <v>0</v>
      </c>
      <c r="I35" s="209"/>
      <c r="J35" s="118"/>
      <c r="K35" s="206"/>
      <c r="L35" s="96"/>
    </row>
    <row r="36" spans="1:22" s="98" customFormat="1" ht="4.5" customHeight="1" thickBot="1" x14ac:dyDescent="0.3">
      <c r="A36" s="171"/>
      <c r="B36" s="172"/>
      <c r="C36" s="179"/>
      <c r="D36" s="173"/>
      <c r="E36" s="186"/>
      <c r="F36" s="99"/>
      <c r="G36" s="175"/>
      <c r="H36" s="176"/>
      <c r="I36" s="209"/>
      <c r="J36" s="118"/>
      <c r="K36" s="206"/>
      <c r="L36" s="96"/>
    </row>
    <row r="37" spans="1:22" s="98" customFormat="1" ht="20.25" customHeight="1" thickBot="1" x14ac:dyDescent="0.3">
      <c r="A37" s="187" t="s">
        <v>26</v>
      </c>
      <c r="B37" s="188"/>
      <c r="C37" s="189"/>
      <c r="D37" s="190"/>
      <c r="E37" s="191">
        <f>SUM(E35*90%)</f>
        <v>90.675000000000011</v>
      </c>
      <c r="F37" s="192"/>
      <c r="G37" s="193"/>
      <c r="H37" s="194"/>
      <c r="I37" s="118"/>
      <c r="J37" s="118"/>
      <c r="K37" s="206"/>
      <c r="L37" s="96"/>
    </row>
    <row r="38" spans="1:22" s="98" customFormat="1" ht="6.75" customHeight="1" x14ac:dyDescent="0.25">
      <c r="A38" s="198"/>
      <c r="B38" s="199"/>
      <c r="C38" s="200"/>
      <c r="D38" s="201"/>
      <c r="E38" s="194"/>
      <c r="F38" s="192"/>
      <c r="G38" s="193"/>
      <c r="H38" s="194"/>
      <c r="I38" s="209"/>
      <c r="J38" s="118"/>
      <c r="K38" s="206"/>
      <c r="L38" s="96"/>
    </row>
    <row r="39" spans="1:22" s="98" customFormat="1" ht="14.25" customHeight="1" x14ac:dyDescent="0.25">
      <c r="A39" s="539" t="s">
        <v>31</v>
      </c>
      <c r="B39" s="540"/>
      <c r="C39" s="540"/>
      <c r="D39" s="540"/>
      <c r="E39" s="541"/>
      <c r="F39" s="195"/>
      <c r="G39" s="196"/>
      <c r="H39" s="197"/>
      <c r="I39" s="209"/>
      <c r="J39" s="118"/>
      <c r="K39" s="206"/>
      <c r="L39" s="96"/>
    </row>
    <row r="40" spans="1:22" s="98" customFormat="1" ht="22.5" customHeight="1" x14ac:dyDescent="0.25">
      <c r="A40" s="100">
        <f>'ProductCode$'!A103</f>
        <v>4000242</v>
      </c>
      <c r="B40" s="130" t="str">
        <f>VLOOKUP(A40,'ProductCode$'!A2:C202,3,FALSE)</f>
        <v>Scientific Calculator TI-30XB</v>
      </c>
      <c r="C40" s="133">
        <f>VLOOKUP(A40,'ProductCode$'!A2:D202,4,FALSE)</f>
        <v>33.5</v>
      </c>
      <c r="D40" s="37">
        <v>1</v>
      </c>
      <c r="E40" s="93">
        <f>C40*D40</f>
        <v>33.5</v>
      </c>
      <c r="F40" s="94"/>
      <c r="G40" s="145"/>
      <c r="H40" s="95">
        <f>G40*C40</f>
        <v>0</v>
      </c>
      <c r="I40" s="118"/>
      <c r="J40" s="118"/>
      <c r="K40" s="206"/>
      <c r="L40" s="96"/>
      <c r="M40" s="96"/>
      <c r="N40" s="207"/>
      <c r="O40" s="204"/>
      <c r="P40" s="99"/>
      <c r="Q40" s="99"/>
      <c r="R40" s="99"/>
      <c r="S40" s="99"/>
      <c r="T40" s="99"/>
      <c r="U40" s="99"/>
      <c r="V40" s="99"/>
    </row>
    <row r="41" spans="1:22" s="98" customFormat="1" ht="31.5" customHeight="1" x14ac:dyDescent="0.25">
      <c r="A41" s="37">
        <v>4000749</v>
      </c>
      <c r="B41" s="218" t="str">
        <f>VLOOKUP(A41,'ProductCode$'!A2:C202,3,FALSE)</f>
        <v>Padlock for School Locker (Lockwood 40mm Brass - not combination lock)</v>
      </c>
      <c r="C41" s="133">
        <f>VLOOKUP(A41,'ProductCode$'!A2:D202,4,FALSE)</f>
        <v>14</v>
      </c>
      <c r="D41" s="100">
        <v>1</v>
      </c>
      <c r="E41" s="133">
        <f>C41*D41</f>
        <v>14</v>
      </c>
      <c r="F41" s="169"/>
      <c r="G41" s="170"/>
      <c r="H41" s="95">
        <f t="shared" ref="H41" si="12">G41*C41</f>
        <v>0</v>
      </c>
      <c r="I41" s="209"/>
      <c r="J41" s="118"/>
      <c r="K41" s="206"/>
      <c r="L41" s="96"/>
    </row>
    <row r="42" spans="1:22" s="98" customFormat="1" ht="7.5" customHeight="1" x14ac:dyDescent="0.25">
      <c r="A42" s="171"/>
      <c r="B42" s="172"/>
      <c r="C42" s="179"/>
      <c r="D42" s="173"/>
      <c r="E42" s="174"/>
      <c r="F42" s="99"/>
      <c r="G42" s="175"/>
      <c r="H42" s="176"/>
      <c r="I42" s="209"/>
      <c r="J42" s="209"/>
    </row>
    <row r="43" spans="1:22" ht="21" customHeight="1" x14ac:dyDescent="0.25">
      <c r="A43" s="215" t="s">
        <v>136</v>
      </c>
      <c r="B43" s="39"/>
      <c r="C43" s="51"/>
      <c r="D43" s="41"/>
      <c r="E43" s="60"/>
      <c r="F43" s="15"/>
      <c r="G43" s="58" t="s">
        <v>29</v>
      </c>
      <c r="H43" s="65">
        <f>SUM(H40:H42)</f>
        <v>0</v>
      </c>
    </row>
    <row r="44" spans="1:22" ht="6.75" customHeight="1" thickBot="1" x14ac:dyDescent="0.3">
      <c r="A44" s="23"/>
      <c r="B44" s="39"/>
      <c r="C44" s="40"/>
      <c r="D44" s="41"/>
      <c r="E44" s="45"/>
      <c r="F44" s="15"/>
      <c r="G44" s="15"/>
      <c r="H44" s="22"/>
    </row>
    <row r="45" spans="1:22" ht="19.5" customHeight="1" thickBot="1" x14ac:dyDescent="0.3">
      <c r="A45" s="526" t="s">
        <v>241</v>
      </c>
      <c r="B45" s="527"/>
      <c r="C45" s="527"/>
      <c r="D45" s="527"/>
      <c r="E45" s="530"/>
      <c r="F45" s="81"/>
      <c r="G45" s="61"/>
      <c r="H45" s="82">
        <f>SUM(E37+(H43*90%))</f>
        <v>90.675000000000011</v>
      </c>
    </row>
    <row r="46" spans="1:22" ht="6" customHeight="1" thickBot="1" x14ac:dyDescent="0.3">
      <c r="A46" s="23"/>
      <c r="B46" s="39"/>
      <c r="C46" s="44"/>
      <c r="D46" s="44"/>
      <c r="E46" s="24"/>
      <c r="F46" s="81"/>
      <c r="G46" s="60"/>
      <c r="H46" s="35"/>
    </row>
    <row r="47" spans="1:22" ht="19.5" customHeight="1" x14ac:dyDescent="0.25">
      <c r="A47" s="518" t="s">
        <v>133</v>
      </c>
      <c r="B47" s="519"/>
      <c r="C47" s="519"/>
      <c r="D47" s="519"/>
      <c r="E47" s="520"/>
      <c r="F47" s="84"/>
      <c r="G47" s="89"/>
      <c r="H47" s="87">
        <f>SUM(H35,H43)</f>
        <v>0</v>
      </c>
    </row>
    <row r="48" spans="1:22" ht="6.75" customHeight="1" x14ac:dyDescent="0.25">
      <c r="E48" s="7"/>
      <c r="F48" s="6"/>
      <c r="G48" s="137"/>
    </row>
    <row r="49" spans="1:11" s="127" customFormat="1" ht="15" x14ac:dyDescent="0.25">
      <c r="A49" s="521" t="s">
        <v>89</v>
      </c>
      <c r="B49" s="521"/>
      <c r="C49" s="521"/>
      <c r="D49" s="521"/>
      <c r="E49" s="521"/>
      <c r="F49" s="521"/>
      <c r="G49" s="521"/>
      <c r="H49" s="521"/>
      <c r="I49" s="157"/>
      <c r="J49" s="157"/>
    </row>
    <row r="50" spans="1:11" s="138" customFormat="1" ht="15" x14ac:dyDescent="0.25">
      <c r="A50" s="522" t="s">
        <v>77</v>
      </c>
      <c r="B50" s="522"/>
      <c r="C50" s="522"/>
      <c r="D50" s="522"/>
      <c r="E50" s="522"/>
      <c r="F50" s="522"/>
      <c r="G50" s="522"/>
      <c r="H50" s="522"/>
      <c r="I50" s="158"/>
      <c r="J50" s="158"/>
      <c r="K50" s="139"/>
    </row>
    <row r="51" spans="1:11" ht="8.25" customHeight="1" x14ac:dyDescent="0.25">
      <c r="E51" s="7"/>
      <c r="F51" s="6"/>
      <c r="G51" s="137"/>
    </row>
    <row r="52" spans="1:11" ht="20.25" customHeight="1" x14ac:dyDescent="0.25">
      <c r="B52" s="124"/>
      <c r="D52" s="505" t="s">
        <v>78</v>
      </c>
      <c r="E52" s="505"/>
      <c r="F52" s="505"/>
      <c r="G52" s="505"/>
      <c r="H52" s="140"/>
    </row>
    <row r="53" spans="1:11" ht="22.5" customHeight="1" x14ac:dyDescent="0.25">
      <c r="A53" s="146"/>
      <c r="B53" s="329" t="s">
        <v>98</v>
      </c>
      <c r="C53" s="20"/>
      <c r="E53" s="333" t="s">
        <v>257</v>
      </c>
      <c r="G53" s="332" t="s">
        <v>256</v>
      </c>
      <c r="H53" s="332" t="s">
        <v>258</v>
      </c>
    </row>
    <row r="54" spans="1:11" ht="6" customHeight="1" x14ac:dyDescent="0.25">
      <c r="C54" s="3"/>
      <c r="D54" s="3"/>
      <c r="E54" s="3"/>
      <c r="F54" s="3"/>
      <c r="G54" s="3"/>
    </row>
    <row r="55" spans="1:11" ht="21" customHeight="1" x14ac:dyDescent="0.25">
      <c r="A55" s="136" t="s">
        <v>37</v>
      </c>
      <c r="B55" s="124"/>
      <c r="C55" s="3" t="s">
        <v>38</v>
      </c>
      <c r="D55" s="512"/>
      <c r="E55" s="512"/>
      <c r="F55" s="512"/>
      <c r="G55" s="512"/>
      <c r="H55" s="512"/>
    </row>
    <row r="56" spans="1:11" ht="15" x14ac:dyDescent="0.25">
      <c r="C56" s="505"/>
      <c r="D56" s="505"/>
      <c r="E56" s="505"/>
      <c r="F56" s="6"/>
      <c r="G56" s="137"/>
    </row>
    <row r="57" spans="1:11" s="127" customFormat="1" ht="42" customHeight="1" x14ac:dyDescent="0.25">
      <c r="A57" s="513" t="s">
        <v>297</v>
      </c>
      <c r="B57" s="513"/>
      <c r="C57" s="513"/>
      <c r="D57" s="513"/>
      <c r="E57" s="513"/>
      <c r="F57" s="513"/>
      <c r="G57" s="513"/>
      <c r="H57" s="513"/>
      <c r="I57" s="159"/>
      <c r="J57" s="157"/>
    </row>
    <row r="58" spans="1:11" ht="4.5" customHeight="1" x14ac:dyDescent="0.25">
      <c r="A58" s="551"/>
      <c r="B58" s="551"/>
      <c r="C58" s="551"/>
      <c r="D58" s="551"/>
      <c r="E58" s="551"/>
      <c r="F58" s="551"/>
      <c r="G58" s="551"/>
      <c r="H58" s="551"/>
      <c r="I58" s="155"/>
    </row>
    <row r="59" spans="1:11" s="122" customFormat="1" ht="15" x14ac:dyDescent="0.25">
      <c r="A59" s="125" t="s">
        <v>30</v>
      </c>
      <c r="B59" s="534" t="s">
        <v>33</v>
      </c>
      <c r="C59" s="534"/>
      <c r="D59" s="534"/>
      <c r="E59" s="534"/>
      <c r="F59" s="534"/>
      <c r="G59" s="534"/>
      <c r="H59" s="534"/>
      <c r="I59" s="160"/>
      <c r="J59" s="158"/>
    </row>
    <row r="60" spans="1:11" ht="6" customHeight="1" x14ac:dyDescent="0.25">
      <c r="A60" s="505"/>
      <c r="B60" s="505"/>
      <c r="C60" s="505"/>
      <c r="D60" s="505"/>
      <c r="E60" s="505"/>
      <c r="F60" s="505"/>
      <c r="G60" s="505"/>
      <c r="H60" s="505"/>
    </row>
    <row r="61" spans="1:11" ht="27.75" customHeight="1" x14ac:dyDescent="0.25">
      <c r="A61" s="507" t="s">
        <v>88</v>
      </c>
      <c r="B61" s="507"/>
      <c r="C61" s="507"/>
      <c r="D61" s="507"/>
      <c r="E61" s="507"/>
      <c r="F61" s="507"/>
      <c r="G61" s="507"/>
      <c r="H61" s="507"/>
    </row>
    <row r="62" spans="1:11" ht="15" x14ac:dyDescent="0.25">
      <c r="B62" s="77"/>
      <c r="C62" s="547"/>
      <c r="D62" s="547"/>
      <c r="E62" s="547"/>
      <c r="F62" s="547"/>
      <c r="G62" s="547"/>
      <c r="H62" s="547"/>
    </row>
    <row r="63" spans="1:11" ht="15" x14ac:dyDescent="0.25">
      <c r="B63" s="77"/>
      <c r="C63" s="547"/>
      <c r="D63" s="547"/>
      <c r="E63" s="547"/>
      <c r="F63" s="547"/>
      <c r="G63" s="547"/>
      <c r="H63" s="547"/>
    </row>
    <row r="64" spans="1:11" ht="15.75" x14ac:dyDescent="0.25">
      <c r="B64" s="78"/>
      <c r="C64" s="547"/>
      <c r="D64" s="547"/>
      <c r="E64" s="547"/>
      <c r="F64" s="547"/>
      <c r="G64" s="547"/>
      <c r="H64" s="547"/>
    </row>
    <row r="65" spans="2:8" ht="15" x14ac:dyDescent="0.25">
      <c r="C65" s="547"/>
      <c r="D65" s="547"/>
      <c r="E65" s="547"/>
      <c r="F65" s="547"/>
      <c r="G65" s="547"/>
      <c r="H65" s="547"/>
    </row>
    <row r="66" spans="2:8" ht="15" x14ac:dyDescent="0.25">
      <c r="B66" s="77"/>
    </row>
    <row r="67" spans="2:8" ht="15" x14ac:dyDescent="0.25">
      <c r="B67" s="77"/>
    </row>
  </sheetData>
  <sheetProtection algorithmName="SHA-512" hashValue="QQ++lrfje/TPkLtrDM5YZNawKbqSW5Nyg1fXtWPSrc+KKLKdASudIQLz28uUAP5NQ/C15cxNmGXj6c1IWl1PmQ==" saltValue="9Q1kPjIVSrP4qPRov2+TBg==" spinCount="100000" sheet="1" selectLockedCells="1"/>
  <mergeCells count="25">
    <mergeCell ref="A5:H5"/>
    <mergeCell ref="A1:H1"/>
    <mergeCell ref="A2:H2"/>
    <mergeCell ref="A3:H3"/>
    <mergeCell ref="A4:D4"/>
    <mergeCell ref="E4:H4"/>
    <mergeCell ref="A58:H58"/>
    <mergeCell ref="A6:E6"/>
    <mergeCell ref="G6:H6"/>
    <mergeCell ref="A39:E39"/>
    <mergeCell ref="A45:E45"/>
    <mergeCell ref="A47:E47"/>
    <mergeCell ref="A49:H49"/>
    <mergeCell ref="A50:H50"/>
    <mergeCell ref="D52:G52"/>
    <mergeCell ref="D55:H55"/>
    <mergeCell ref="C56:E56"/>
    <mergeCell ref="A57:H57"/>
    <mergeCell ref="C65:H65"/>
    <mergeCell ref="B59:H59"/>
    <mergeCell ref="A60:H60"/>
    <mergeCell ref="A61:H61"/>
    <mergeCell ref="C62:H62"/>
    <mergeCell ref="C63:H63"/>
    <mergeCell ref="C64:H64"/>
  </mergeCells>
  <printOptions horizontalCentered="1"/>
  <pageMargins left="0.70866141732283472" right="0.70866141732283472" top="0.31496062992125984" bottom="0.31496062992125984" header="0" footer="0"/>
  <pageSetup paperSize="9" scale="72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6</xdr:col>
                    <xdr:colOff>571500</xdr:colOff>
                    <xdr:row>52</xdr:row>
                    <xdr:rowOff>114300</xdr:rowOff>
                  </from>
                  <to>
                    <xdr:col>7</xdr:col>
                    <xdr:colOff>114300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7</xdr:col>
                    <xdr:colOff>733425</xdr:colOff>
                    <xdr:row>52</xdr:row>
                    <xdr:rowOff>85725</xdr:rowOff>
                  </from>
                  <to>
                    <xdr:col>7</xdr:col>
                    <xdr:colOff>990600</xdr:colOff>
                    <xdr:row>53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9.85546875" style="165" customWidth="1"/>
    <col min="2" max="2" width="50.140625" style="112" customWidth="1"/>
    <col min="3" max="3" width="9.42578125" style="165" customWidth="1"/>
    <col min="4" max="4" width="6.42578125" style="165" customWidth="1"/>
    <col min="5" max="5" width="8.7109375" style="165" customWidth="1"/>
    <col min="6" max="6" width="0.7109375" customWidth="1"/>
    <col min="7" max="7" width="10.42578125" customWidth="1"/>
    <col min="8" max="8" width="13.140625" style="7" customWidth="1"/>
  </cols>
  <sheetData>
    <row r="1" spans="1:9" s="2" customFormat="1" ht="22.5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9" s="2" customFormat="1" ht="12.75" customHeight="1" x14ac:dyDescent="0.25">
      <c r="A2" s="505" t="s">
        <v>252</v>
      </c>
      <c r="B2" s="505"/>
      <c r="C2" s="505"/>
      <c r="D2" s="505"/>
      <c r="E2" s="505"/>
      <c r="F2" s="505"/>
      <c r="G2" s="505"/>
      <c r="H2" s="505"/>
    </row>
    <row r="3" spans="1:9" s="2" customFormat="1" ht="13.5" customHeight="1" x14ac:dyDescent="0.25">
      <c r="A3" s="505"/>
      <c r="B3" s="505"/>
      <c r="C3" s="505"/>
      <c r="D3" s="505"/>
      <c r="E3" s="505"/>
      <c r="F3" s="505"/>
      <c r="G3" s="505"/>
      <c r="H3" s="505"/>
    </row>
    <row r="4" spans="1:9" s="2" customFormat="1" ht="22.5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9" s="9" customFormat="1" ht="3.7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9" s="2" customFormat="1" ht="15" x14ac:dyDescent="0.25">
      <c r="A6" s="515"/>
      <c r="B6" s="516"/>
      <c r="C6" s="516"/>
      <c r="D6" s="516"/>
      <c r="E6" s="517"/>
      <c r="F6" s="16"/>
      <c r="G6" s="515" t="s">
        <v>28</v>
      </c>
      <c r="H6" s="517"/>
    </row>
    <row r="7" spans="1:9" s="2" customFormat="1" ht="30" x14ac:dyDescent="0.25">
      <c r="A7" s="27" t="s">
        <v>17</v>
      </c>
      <c r="B7" s="90" t="s">
        <v>2</v>
      </c>
      <c r="C7" s="27" t="s">
        <v>3</v>
      </c>
      <c r="D7" s="91" t="s">
        <v>23</v>
      </c>
      <c r="E7" s="92" t="s">
        <v>24</v>
      </c>
      <c r="F7" s="85"/>
      <c r="G7" s="27" t="s">
        <v>27</v>
      </c>
      <c r="H7" s="21" t="s">
        <v>24</v>
      </c>
    </row>
    <row r="8" spans="1:9" s="98" customFormat="1" ht="21.75" customHeight="1" x14ac:dyDescent="0.25">
      <c r="A8" s="100">
        <f>'ProductCode$'!A47</f>
        <v>4000226</v>
      </c>
      <c r="B8" s="130" t="str">
        <f>VLOOKUP(A8,'ProductCode$'!A2:C202,3,FALSE)</f>
        <v>HB Pencils (Staedtler brand)</v>
      </c>
      <c r="C8" s="133">
        <f>VLOOKUP(A8,'ProductCode$'!A2:D202,4,FALSE)</f>
        <v>0.4</v>
      </c>
      <c r="D8" s="37">
        <v>2</v>
      </c>
      <c r="E8" s="93">
        <f t="shared" ref="E8:E24" si="0">C8*D8</f>
        <v>0.8</v>
      </c>
      <c r="F8" s="94"/>
      <c r="G8" s="145"/>
      <c r="H8" s="95">
        <f t="shared" ref="H8:H24" si="1">G8*C8</f>
        <v>0</v>
      </c>
      <c r="I8" s="99"/>
    </row>
    <row r="9" spans="1:9" s="98" customFormat="1" ht="21.75" customHeight="1" x14ac:dyDescent="0.25">
      <c r="A9" s="100">
        <f>'ProductCode$'!A48</f>
        <v>4000227</v>
      </c>
      <c r="B9" s="130" t="str">
        <f>VLOOKUP(A9,'ProductCode$'!A2:C202,3,FALSE)</f>
        <v>2B Pencils</v>
      </c>
      <c r="C9" s="133">
        <f>VLOOKUP(A9,'ProductCode$'!A2:D202,4,FALSE)</f>
        <v>0.4</v>
      </c>
      <c r="D9" s="37">
        <v>2</v>
      </c>
      <c r="E9" s="93">
        <f t="shared" si="0"/>
        <v>0.8</v>
      </c>
      <c r="F9" s="94"/>
      <c r="G9" s="145"/>
      <c r="H9" s="95">
        <f t="shared" si="1"/>
        <v>0</v>
      </c>
      <c r="I9" s="99"/>
    </row>
    <row r="10" spans="1:9" s="98" customFormat="1" ht="21.75" customHeight="1" x14ac:dyDescent="0.25">
      <c r="A10" s="100">
        <f>'ProductCode$'!A42</f>
        <v>4000223</v>
      </c>
      <c r="B10" s="130" t="str">
        <f>VLOOKUP(A10,'ProductCode$'!A2:C202,3,FALSE)</f>
        <v>Coloured Pencils (Pack 12) Staedtler Norris brand</v>
      </c>
      <c r="C10" s="133">
        <f>VLOOKUP(A10,'ProductCode$'!A2:D202,4,FALSE)</f>
        <v>4.4000000000000004</v>
      </c>
      <c r="D10" s="37">
        <v>1</v>
      </c>
      <c r="E10" s="93">
        <f>C10*D10</f>
        <v>4.4000000000000004</v>
      </c>
      <c r="F10" s="94"/>
      <c r="G10" s="145"/>
      <c r="H10" s="95">
        <f>G10*C10</f>
        <v>0</v>
      </c>
      <c r="I10" s="99"/>
    </row>
    <row r="11" spans="1:9" s="96" customFormat="1" ht="21.75" customHeight="1" x14ac:dyDescent="0.25">
      <c r="A11" s="37">
        <f>'ProductCode$'!A64</f>
        <v>4000248</v>
      </c>
      <c r="B11" s="130" t="str">
        <f>VLOOKUP(A11,'ProductCode$'!A2:C202,3,FALSE)</f>
        <v>Eraser</v>
      </c>
      <c r="C11" s="133">
        <f>VLOOKUP(A11,'ProductCode$'!A2:D202,4,FALSE)</f>
        <v>0.35</v>
      </c>
      <c r="D11" s="37">
        <v>1</v>
      </c>
      <c r="E11" s="93">
        <f>C11*D11</f>
        <v>0.35</v>
      </c>
      <c r="F11" s="94"/>
      <c r="G11" s="145"/>
      <c r="H11" s="95">
        <f>G11*C11</f>
        <v>0</v>
      </c>
      <c r="I11" s="99"/>
    </row>
    <row r="12" spans="1:9" s="98" customFormat="1" ht="21.75" customHeight="1" x14ac:dyDescent="0.25">
      <c r="A12" s="37">
        <f>'ProductCode$'!A80</f>
        <v>4000255</v>
      </c>
      <c r="B12" s="130" t="s">
        <v>72</v>
      </c>
      <c r="C12" s="133">
        <f>VLOOKUP(A12,'ProductCode$'!A2:D202,4,FALSE)</f>
        <v>1.6</v>
      </c>
      <c r="D12" s="37">
        <v>1</v>
      </c>
      <c r="E12" s="93">
        <f>C12*D12</f>
        <v>1.6</v>
      </c>
      <c r="F12" s="94"/>
      <c r="G12" s="145"/>
      <c r="H12" s="95">
        <f>G12*C12</f>
        <v>0</v>
      </c>
      <c r="I12" s="99"/>
    </row>
    <row r="13" spans="1:9" s="98" customFormat="1" ht="21.75" customHeight="1" x14ac:dyDescent="0.25">
      <c r="A13" s="100">
        <f>'ProductCode$'!A52</f>
        <v>4000232</v>
      </c>
      <c r="B13" s="130" t="str">
        <f>VLOOKUP(A13,'ProductCode$'!A2:C202,3,FALSE)</f>
        <v>Blue Pen</v>
      </c>
      <c r="C13" s="133">
        <f>VLOOKUP(A13,'ProductCode$'!A2:D202,4,FALSE)</f>
        <v>0.5</v>
      </c>
      <c r="D13" s="37">
        <v>4</v>
      </c>
      <c r="E13" s="93">
        <f t="shared" si="0"/>
        <v>2</v>
      </c>
      <c r="F13" s="94"/>
      <c r="G13" s="145"/>
      <c r="H13" s="95">
        <f t="shared" si="1"/>
        <v>0</v>
      </c>
      <c r="I13" s="99"/>
    </row>
    <row r="14" spans="1:9" s="98" customFormat="1" ht="21.75" customHeight="1" x14ac:dyDescent="0.25">
      <c r="A14" s="100">
        <f>'ProductCode$'!A54</f>
        <v>4000234</v>
      </c>
      <c r="B14" s="130" t="str">
        <f>VLOOKUP(A14,'ProductCode$'!A2:C202,3,FALSE)</f>
        <v>Black Pen</v>
      </c>
      <c r="C14" s="133">
        <f>VLOOKUP(A14,'ProductCode$'!A2:D202,4,FALSE)</f>
        <v>0.5</v>
      </c>
      <c r="D14" s="37">
        <v>4</v>
      </c>
      <c r="E14" s="93">
        <f t="shared" si="0"/>
        <v>2</v>
      </c>
      <c r="F14" s="94"/>
      <c r="G14" s="145"/>
      <c r="H14" s="95">
        <f t="shared" si="1"/>
        <v>0</v>
      </c>
      <c r="I14" s="99"/>
    </row>
    <row r="15" spans="1:9" s="98" customFormat="1" ht="21.75" customHeight="1" x14ac:dyDescent="0.25">
      <c r="A15" s="100">
        <f>'ProductCode$'!A53</f>
        <v>4000233</v>
      </c>
      <c r="B15" s="130" t="str">
        <f>VLOOKUP(A15,'ProductCode$'!A2:C202,3,FALSE)</f>
        <v>Red Pen</v>
      </c>
      <c r="C15" s="133">
        <f>VLOOKUP(A15,'ProductCode$'!A2:D202,4,FALSE)</f>
        <v>0.5</v>
      </c>
      <c r="D15" s="37">
        <v>2</v>
      </c>
      <c r="E15" s="93">
        <f t="shared" si="0"/>
        <v>1</v>
      </c>
      <c r="F15" s="94"/>
      <c r="G15" s="145"/>
      <c r="H15" s="95">
        <f t="shared" si="1"/>
        <v>0</v>
      </c>
      <c r="I15" s="99"/>
    </row>
    <row r="16" spans="1:9" s="98" customFormat="1" ht="21.75" customHeight="1" x14ac:dyDescent="0.25">
      <c r="A16" s="100">
        <v>4000235</v>
      </c>
      <c r="B16" s="130" t="str">
        <f>VLOOKUP(A16,'ProductCode$'!A2:C202,3,FALSE)</f>
        <v>Highlighter pens (different colours)</v>
      </c>
      <c r="C16" s="133">
        <f>VLOOKUP(A16,'ProductCode$'!A2:D202,4,FALSE)</f>
        <v>1.3</v>
      </c>
      <c r="D16" s="37">
        <v>2</v>
      </c>
      <c r="E16" s="93">
        <f t="shared" ref="E16" si="2">C16*D16</f>
        <v>2.6</v>
      </c>
      <c r="F16" s="94"/>
      <c r="G16" s="145"/>
      <c r="H16" s="95">
        <f t="shared" si="1"/>
        <v>0</v>
      </c>
      <c r="I16" s="99"/>
    </row>
    <row r="17" spans="1:9" s="96" customFormat="1" ht="21.75" customHeight="1" x14ac:dyDescent="0.25">
      <c r="A17" s="37">
        <f>'ProductCode$'!A73</f>
        <v>4000252</v>
      </c>
      <c r="B17" s="130" t="str">
        <f>VLOOKUP(A17,'ProductCode$'!A2:C202,3,FALSE)</f>
        <v xml:space="preserve">Plastic (not metal) Ruler 30cm - clear </v>
      </c>
      <c r="C17" s="133">
        <f>VLOOKUP(A17,'ProductCode$'!A2:D202,4,FALSE)</f>
        <v>0.55000000000000004</v>
      </c>
      <c r="D17" s="37">
        <v>1</v>
      </c>
      <c r="E17" s="93">
        <f t="shared" si="0"/>
        <v>0.55000000000000004</v>
      </c>
      <c r="F17" s="94"/>
      <c r="G17" s="145"/>
      <c r="H17" s="95">
        <f t="shared" si="1"/>
        <v>0</v>
      </c>
      <c r="I17" s="99"/>
    </row>
    <row r="18" spans="1:9" s="96" customFormat="1" ht="21.75" customHeight="1" x14ac:dyDescent="0.25">
      <c r="A18" s="37">
        <f>'ProductCode$'!A87</f>
        <v>4000245</v>
      </c>
      <c r="B18" s="132" t="s">
        <v>64</v>
      </c>
      <c r="C18" s="133">
        <f>VLOOKUP(A18,'ProductCode$'!A2:D202,4,FALSE)</f>
        <v>0.9</v>
      </c>
      <c r="D18" s="37">
        <v>1</v>
      </c>
      <c r="E18" s="93">
        <f t="shared" si="0"/>
        <v>0.9</v>
      </c>
      <c r="F18" s="94"/>
      <c r="G18" s="145"/>
      <c r="H18" s="95">
        <f t="shared" si="1"/>
        <v>0</v>
      </c>
      <c r="I18" s="99"/>
    </row>
    <row r="19" spans="1:9" s="96" customFormat="1" ht="21.75" customHeight="1" x14ac:dyDescent="0.25">
      <c r="A19" s="37">
        <f>'ProductCode$'!A88</f>
        <v>4000246</v>
      </c>
      <c r="B19" s="119" t="s">
        <v>65</v>
      </c>
      <c r="C19" s="133">
        <f>VLOOKUP(A19,'ProductCode$'!A2:D202,4,FALSE)</f>
        <v>1.2</v>
      </c>
      <c r="D19" s="37">
        <v>1</v>
      </c>
      <c r="E19" s="93">
        <f t="shared" si="0"/>
        <v>1.2</v>
      </c>
      <c r="F19" s="94"/>
      <c r="G19" s="145"/>
      <c r="H19" s="95">
        <f t="shared" si="1"/>
        <v>0</v>
      </c>
      <c r="I19" s="99"/>
    </row>
    <row r="20" spans="1:9" s="98" customFormat="1" ht="21.75" customHeight="1" x14ac:dyDescent="0.25">
      <c r="A20" s="37">
        <f>'ProductCode$'!A27</f>
        <v>4000213</v>
      </c>
      <c r="B20" s="130" t="str">
        <f>VLOOKUP(A20,'ProductCode$'!A2:C202,3,FALSE)</f>
        <v>A4 Binder Books lined (64 page)</v>
      </c>
      <c r="C20" s="133">
        <f>VLOOKUP(A20,'ProductCode$'!A2:D202,4,FALSE)</f>
        <v>1.2</v>
      </c>
      <c r="D20" s="37">
        <v>8</v>
      </c>
      <c r="E20" s="93">
        <f>C20*D20</f>
        <v>9.6</v>
      </c>
      <c r="F20" s="94"/>
      <c r="G20" s="145"/>
      <c r="H20" s="95">
        <f>G20*C20</f>
        <v>0</v>
      </c>
      <c r="I20" s="99"/>
    </row>
    <row r="21" spans="1:9" s="98" customFormat="1" ht="21.75" customHeight="1" x14ac:dyDescent="0.25">
      <c r="A21" s="37">
        <f>'ProductCode$'!A37</f>
        <v>4000302</v>
      </c>
      <c r="B21" s="130" t="str">
        <f>VLOOKUP(A21,'ProductCode$'!A2:C202,3,FALSE)</f>
        <v>Notebook A5 Hard Cover 200 pg (English)</v>
      </c>
      <c r="C21" s="133">
        <f>VLOOKUP(A21,'ProductCode$'!A2:D202,4,FALSE)</f>
        <v>3</v>
      </c>
      <c r="D21" s="37">
        <v>1</v>
      </c>
      <c r="E21" s="93">
        <f>C21*D21</f>
        <v>3</v>
      </c>
      <c r="F21" s="94"/>
      <c r="G21" s="145"/>
      <c r="H21" s="95">
        <f>G21*C21</f>
        <v>0</v>
      </c>
      <c r="I21" s="99"/>
    </row>
    <row r="22" spans="1:9" s="98" customFormat="1" ht="21.75" customHeight="1" x14ac:dyDescent="0.25">
      <c r="A22" s="37">
        <v>4000694</v>
      </c>
      <c r="B22" s="130" t="str">
        <f>VLOOKUP(A22,'ProductCode$'!A3:C202,3,FALSE)</f>
        <v>5mm Quad A4 Graph book 128 pg</v>
      </c>
      <c r="C22" s="133">
        <f>VLOOKUP(A22,'ProductCode$'!A2:D202,4,FALSE)</f>
        <v>3</v>
      </c>
      <c r="D22" s="37">
        <v>4</v>
      </c>
      <c r="E22" s="93">
        <f>C22*D22</f>
        <v>12</v>
      </c>
      <c r="F22" s="94"/>
      <c r="G22" s="145"/>
      <c r="H22" s="95">
        <f>G22*C22</f>
        <v>0</v>
      </c>
      <c r="I22" s="99"/>
    </row>
    <row r="23" spans="1:9" s="98" customFormat="1" ht="21.75" customHeight="1" x14ac:dyDescent="0.25">
      <c r="A23" s="37">
        <v>4000700</v>
      </c>
      <c r="B23" s="130" t="str">
        <f>VLOOKUP(A23,'ProductCode$'!A9:C202,3,FALSE)</f>
        <v>Notebook A5 Hard Cover 200 pg (Maths)</v>
      </c>
      <c r="C23" s="133">
        <f>VLOOKUP(A23,'ProductCode$'!A2:D202,4,FALSE)</f>
        <v>3</v>
      </c>
      <c r="D23" s="37">
        <v>1</v>
      </c>
      <c r="E23" s="93">
        <f>C23*D23</f>
        <v>3</v>
      </c>
      <c r="F23" s="94"/>
      <c r="G23" s="145"/>
      <c r="H23" s="95">
        <f>G23*C23</f>
        <v>0</v>
      </c>
      <c r="I23" s="99"/>
    </row>
    <row r="24" spans="1:9" s="96" customFormat="1" ht="21.75" customHeight="1" x14ac:dyDescent="0.25">
      <c r="A24" s="37">
        <f>'ProductCode$'!A102</f>
        <v>4000270</v>
      </c>
      <c r="B24" s="130" t="str">
        <f>VLOOKUP(A24,'ProductCode$'!A2:C202,3,FALSE)</f>
        <v>USB stick (Retractable or Flip Top) 8+GB</v>
      </c>
      <c r="C24" s="133">
        <f>VLOOKUP(A24,'ProductCode$'!A2:D202,4,FALSE)</f>
        <v>9</v>
      </c>
      <c r="D24" s="37">
        <v>1</v>
      </c>
      <c r="E24" s="93">
        <f t="shared" si="0"/>
        <v>9</v>
      </c>
      <c r="F24" s="94"/>
      <c r="G24" s="145"/>
      <c r="H24" s="95">
        <f t="shared" si="1"/>
        <v>0</v>
      </c>
      <c r="I24" s="99"/>
    </row>
    <row r="25" spans="1:9" s="98" customFormat="1" ht="5.25" customHeight="1" x14ac:dyDescent="0.25">
      <c r="A25" s="171"/>
      <c r="B25" s="172"/>
      <c r="C25" s="179"/>
      <c r="D25" s="173"/>
      <c r="E25" s="180"/>
      <c r="F25" s="94"/>
      <c r="G25" s="175"/>
      <c r="H25" s="176"/>
    </row>
    <row r="26" spans="1:9" s="98" customFormat="1" ht="20.25" customHeight="1" x14ac:dyDescent="0.25">
      <c r="A26" s="171"/>
      <c r="B26" s="172"/>
      <c r="C26" s="181" t="s">
        <v>29</v>
      </c>
      <c r="D26" s="182"/>
      <c r="E26" s="183">
        <f>SUM(E8:E24)</f>
        <v>54.8</v>
      </c>
      <c r="F26" s="94"/>
      <c r="G26" s="184" t="s">
        <v>29</v>
      </c>
      <c r="H26" s="185">
        <f>SUM(H8:H25)</f>
        <v>0</v>
      </c>
    </row>
    <row r="27" spans="1:9" s="98" customFormat="1" ht="4.5" customHeight="1" thickBot="1" x14ac:dyDescent="0.3">
      <c r="A27" s="171"/>
      <c r="B27" s="172"/>
      <c r="C27" s="179"/>
      <c r="D27" s="173"/>
      <c r="E27" s="186"/>
      <c r="F27" s="99"/>
      <c r="G27" s="175"/>
      <c r="H27" s="176"/>
    </row>
    <row r="28" spans="1:9" s="98" customFormat="1" ht="19.5" customHeight="1" thickBot="1" x14ac:dyDescent="0.3">
      <c r="A28" s="187" t="s">
        <v>26</v>
      </c>
      <c r="B28" s="188"/>
      <c r="C28" s="189"/>
      <c r="D28" s="190"/>
      <c r="E28" s="191">
        <f>SUM(E26*90%)</f>
        <v>49.32</v>
      </c>
      <c r="F28" s="192"/>
      <c r="G28" s="193"/>
      <c r="H28" s="194"/>
    </row>
    <row r="29" spans="1:9" s="98" customFormat="1" ht="6.75" customHeight="1" x14ac:dyDescent="0.25">
      <c r="A29" s="198"/>
      <c r="B29" s="199"/>
      <c r="C29" s="200"/>
      <c r="D29" s="201"/>
      <c r="E29" s="194"/>
      <c r="F29" s="192"/>
      <c r="G29" s="193"/>
      <c r="H29" s="194"/>
    </row>
    <row r="30" spans="1:9" s="98" customFormat="1" ht="14.25" customHeight="1" x14ac:dyDescent="0.25">
      <c r="A30" s="539" t="s">
        <v>31</v>
      </c>
      <c r="B30" s="540"/>
      <c r="C30" s="540"/>
      <c r="D30" s="540"/>
      <c r="E30" s="541"/>
      <c r="F30" s="195"/>
      <c r="G30" s="196"/>
      <c r="H30" s="197"/>
    </row>
    <row r="31" spans="1:9" s="98" customFormat="1" ht="21.75" customHeight="1" x14ac:dyDescent="0.25">
      <c r="A31" s="100">
        <f>'ProductCode$'!A32</f>
        <v>4000504</v>
      </c>
      <c r="B31" s="130" t="str">
        <f>VLOOKUP(A31,'ProductCode$'!A2:C202,3,FALSE)</f>
        <v>A4 Visual Art Diary</v>
      </c>
      <c r="C31" s="133">
        <f>VLOOKUP(A31,'ProductCode$'!A2:D202,4,FALSE)</f>
        <v>6.75</v>
      </c>
      <c r="D31" s="37">
        <v>1</v>
      </c>
      <c r="E31" s="93">
        <f>C31*D31</f>
        <v>6.75</v>
      </c>
      <c r="F31" s="94"/>
      <c r="G31" s="145"/>
      <c r="H31" s="95">
        <f>G31*C31</f>
        <v>0</v>
      </c>
    </row>
    <row r="32" spans="1:9" s="98" customFormat="1" ht="21.75" customHeight="1" x14ac:dyDescent="0.25">
      <c r="A32" s="100">
        <f>'ProductCode$'!A59</f>
        <v>4000239</v>
      </c>
      <c r="B32" s="130" t="str">
        <f>VLOOKUP(A32,'ProductCode$'!A2:C202,3,FALSE)</f>
        <v>Lead pencil HB - Art</v>
      </c>
      <c r="C32" s="133">
        <f>VLOOKUP(A32,'ProductCode$'!A2:D202,4,FALSE)</f>
        <v>1</v>
      </c>
      <c r="D32" s="37">
        <v>2</v>
      </c>
      <c r="E32" s="93">
        <f t="shared" ref="E32:E35" si="3">C32*D32</f>
        <v>2</v>
      </c>
      <c r="F32" s="94"/>
      <c r="G32" s="145"/>
      <c r="H32" s="95">
        <f t="shared" ref="H32:H35" si="4">G32*C32</f>
        <v>0</v>
      </c>
    </row>
    <row r="33" spans="1:9" s="98" customFormat="1" ht="21.75" customHeight="1" x14ac:dyDescent="0.25">
      <c r="A33" s="100">
        <f>'ProductCode$'!A60</f>
        <v>4000240</v>
      </c>
      <c r="B33" s="130" t="str">
        <f>VLOOKUP(A33,'ProductCode$'!A2:C202,3,FALSE)</f>
        <v>Lead pencil 2B - Art</v>
      </c>
      <c r="C33" s="133">
        <f>VLOOKUP(A33,'ProductCode$'!A2:D202,4,FALSE)</f>
        <v>1</v>
      </c>
      <c r="D33" s="37">
        <v>2</v>
      </c>
      <c r="E33" s="93">
        <f t="shared" si="3"/>
        <v>2</v>
      </c>
      <c r="F33" s="94"/>
      <c r="G33" s="145"/>
      <c r="H33" s="95">
        <f t="shared" si="4"/>
        <v>0</v>
      </c>
    </row>
    <row r="34" spans="1:9" s="98" customFormat="1" ht="21.75" customHeight="1" x14ac:dyDescent="0.25">
      <c r="A34" s="100">
        <f>'ProductCode$'!A58</f>
        <v>4000238</v>
      </c>
      <c r="B34" s="130" t="str">
        <f>VLOOKUP(A34,'ProductCode$'!A2:C202,3,FALSE)</f>
        <v>Lead pencil 4B - Art</v>
      </c>
      <c r="C34" s="133">
        <f>VLOOKUP(A34,'ProductCode$'!A2:D202,4,FALSE)</f>
        <v>1</v>
      </c>
      <c r="D34" s="37">
        <v>1</v>
      </c>
      <c r="E34" s="93">
        <f t="shared" si="3"/>
        <v>1</v>
      </c>
      <c r="F34" s="94"/>
      <c r="G34" s="145"/>
      <c r="H34" s="95">
        <f t="shared" si="4"/>
        <v>0</v>
      </c>
    </row>
    <row r="35" spans="1:9" s="98" customFormat="1" ht="21.75" customHeight="1" x14ac:dyDescent="0.25">
      <c r="A35" s="100">
        <f>'ProductCode$'!A57</f>
        <v>4000237</v>
      </c>
      <c r="B35" s="130" t="str">
        <f>VLOOKUP(A35,'ProductCode$'!A2:C202,3,FALSE)</f>
        <v>Lead pencil 6B - Art</v>
      </c>
      <c r="C35" s="133">
        <f>VLOOKUP(A35,'ProductCode$'!A2:D202,4,FALSE)</f>
        <v>1</v>
      </c>
      <c r="D35" s="37">
        <v>1</v>
      </c>
      <c r="E35" s="93">
        <f t="shared" si="3"/>
        <v>1</v>
      </c>
      <c r="F35" s="94"/>
      <c r="G35" s="145"/>
      <c r="H35" s="95">
        <f t="shared" si="4"/>
        <v>0</v>
      </c>
    </row>
    <row r="36" spans="1:9" s="98" customFormat="1" ht="21.75" customHeight="1" x14ac:dyDescent="0.25">
      <c r="A36" s="37">
        <f>'ProductCode$'!A61</f>
        <v>4000241</v>
      </c>
      <c r="B36" s="130" t="str">
        <f>VLOOKUP(A36,'ProductCode$'!A2:C202,3,FALSE)</f>
        <v>Fine point black pen - Art</v>
      </c>
      <c r="C36" s="133">
        <f>VLOOKUP(A36,'ProductCode$'!A2:D202,4,FALSE)</f>
        <v>2.2999999999999998</v>
      </c>
      <c r="D36" s="37">
        <v>1</v>
      </c>
      <c r="E36" s="93">
        <f>C36*D36</f>
        <v>2.2999999999999998</v>
      </c>
      <c r="F36" s="94"/>
      <c r="G36" s="145"/>
      <c r="H36" s="95">
        <f>G36*C36</f>
        <v>0</v>
      </c>
    </row>
    <row r="37" spans="1:9" s="98" customFormat="1" ht="21.75" customHeight="1" x14ac:dyDescent="0.25">
      <c r="A37" s="37">
        <f>'ProductCode$'!A26</f>
        <v>4000212</v>
      </c>
      <c r="B37" s="130" t="str">
        <f>VLOOKUP(A37,'ProductCode$'!A2:C202,3,FALSE)</f>
        <v>Exercise Book w/ manuscript - Music 48 page - A4</v>
      </c>
      <c r="C37" s="133">
        <f>VLOOKUP(A37,'ProductCode$'!A2:D202,4,FALSE)</f>
        <v>2</v>
      </c>
      <c r="D37" s="37">
        <v>1</v>
      </c>
      <c r="E37" s="93">
        <f t="shared" ref="E37" si="5">C37*D37</f>
        <v>2</v>
      </c>
      <c r="F37" s="94"/>
      <c r="G37" s="145"/>
      <c r="H37" s="95">
        <f t="shared" ref="H37" si="6">G37*C37</f>
        <v>0</v>
      </c>
    </row>
    <row r="38" spans="1:9" s="98" customFormat="1" ht="21.75" customHeight="1" x14ac:dyDescent="0.25">
      <c r="A38" s="37">
        <f>'ProductCode$'!A33</f>
        <v>4000216</v>
      </c>
      <c r="B38" s="130" t="s">
        <v>71</v>
      </c>
      <c r="C38" s="133">
        <f>VLOOKUP(A38,'ProductCode$'!A2:D202,4,FALSE)</f>
        <v>2.2000000000000002</v>
      </c>
      <c r="D38" s="37">
        <v>1</v>
      </c>
      <c r="E38" s="93">
        <f t="shared" ref="E38:E43" si="7">C38*D38</f>
        <v>2.2000000000000002</v>
      </c>
      <c r="F38" s="94"/>
      <c r="G38" s="145"/>
      <c r="H38" s="95">
        <f t="shared" ref="H38:H43" si="8">G38*C38</f>
        <v>0</v>
      </c>
    </row>
    <row r="39" spans="1:9" s="98" customFormat="1" ht="21.75" customHeight="1" x14ac:dyDescent="0.25">
      <c r="A39" s="37">
        <f>'ProductCode$'!A105</f>
        <v>4000278</v>
      </c>
      <c r="B39" s="130" t="str">
        <f>VLOOKUP(A39,'ProductCode$'!A2:C202,3,FALSE)</f>
        <v>Clear Safety Glasses</v>
      </c>
      <c r="C39" s="133">
        <f>VLOOKUP(A39,'ProductCode$'!A2:D202,4,FALSE)</f>
        <v>3.7</v>
      </c>
      <c r="D39" s="37">
        <v>1</v>
      </c>
      <c r="E39" s="93">
        <f t="shared" si="7"/>
        <v>3.7</v>
      </c>
      <c r="F39" s="94"/>
      <c r="G39" s="145"/>
      <c r="H39" s="95">
        <f t="shared" si="8"/>
        <v>0</v>
      </c>
    </row>
    <row r="40" spans="1:9" s="98" customFormat="1" ht="21.75" customHeight="1" x14ac:dyDescent="0.25">
      <c r="A40" s="100">
        <f>'ProductCode$'!A103</f>
        <v>4000242</v>
      </c>
      <c r="B40" s="130" t="str">
        <f>VLOOKUP(A40,'ProductCode$'!A2:C202,3,FALSE)</f>
        <v>Scientific Calculator TI-30XB</v>
      </c>
      <c r="C40" s="133">
        <f>VLOOKUP(A40,'ProductCode$'!A2:D202,4,FALSE)</f>
        <v>33.5</v>
      </c>
      <c r="D40" s="37">
        <v>1</v>
      </c>
      <c r="E40" s="93">
        <f t="shared" si="7"/>
        <v>33.5</v>
      </c>
      <c r="F40" s="94"/>
      <c r="G40" s="145"/>
      <c r="H40" s="95">
        <f t="shared" si="8"/>
        <v>0</v>
      </c>
      <c r="I40" s="99"/>
    </row>
    <row r="41" spans="1:9" s="98" customFormat="1" ht="21.75" customHeight="1" x14ac:dyDescent="0.25">
      <c r="A41" s="100">
        <v>4000220</v>
      </c>
      <c r="B41" s="130" t="str">
        <f>VLOOKUP(A41,'ProductCode$'!A2:C202,3,FALSE)</f>
        <v>A4 Zipper Binder</v>
      </c>
      <c r="C41" s="133">
        <f>VLOOKUP(A41,'ProductCode$'!A2:D202,4,FALSE)</f>
        <v>7</v>
      </c>
      <c r="D41" s="37">
        <v>1</v>
      </c>
      <c r="E41" s="93">
        <f t="shared" si="7"/>
        <v>7</v>
      </c>
      <c r="F41" s="94"/>
      <c r="G41" s="145"/>
      <c r="H41" s="95">
        <f t="shared" si="8"/>
        <v>0</v>
      </c>
      <c r="I41" s="99"/>
    </row>
    <row r="42" spans="1:9" s="98" customFormat="1" ht="21.75" customHeight="1" x14ac:dyDescent="0.25">
      <c r="A42" s="100">
        <v>4000247</v>
      </c>
      <c r="B42" s="130" t="str">
        <f>VLOOKUP(A42,'ProductCode$'!A2:C202,3,FALSE)</f>
        <v>Pencil Case Clear</v>
      </c>
      <c r="C42" s="133">
        <f>VLOOKUP(A42,'ProductCode$'!A2:D202,4,FALSE)</f>
        <v>5</v>
      </c>
      <c r="D42" s="37">
        <v>1</v>
      </c>
      <c r="E42" s="93">
        <f t="shared" si="7"/>
        <v>5</v>
      </c>
      <c r="F42" s="94"/>
      <c r="G42" s="145"/>
      <c r="H42" s="95">
        <f t="shared" si="8"/>
        <v>0</v>
      </c>
      <c r="I42" s="99"/>
    </row>
    <row r="43" spans="1:9" s="98" customFormat="1" ht="30.75" customHeight="1" x14ac:dyDescent="0.25">
      <c r="A43" s="100">
        <v>4000697</v>
      </c>
      <c r="B43" s="218" t="str">
        <f>VLOOKUP(A43,'ProductCode$'!A2:C202,3,FALSE)</f>
        <v>Padlock for School Locker (Lockwood 4 Combination 40mm Brass Padlock)</v>
      </c>
      <c r="C43" s="133">
        <f>VLOOKUP(A43,'ProductCode$'!A2:D202,4,FALSE)</f>
        <v>22</v>
      </c>
      <c r="D43" s="37">
        <v>1</v>
      </c>
      <c r="E43" s="93">
        <f t="shared" si="7"/>
        <v>22</v>
      </c>
      <c r="F43" s="94"/>
      <c r="G43" s="145"/>
      <c r="H43" s="95">
        <f t="shared" si="8"/>
        <v>0</v>
      </c>
    </row>
    <row r="44" spans="1:9" ht="5.25" customHeight="1" x14ac:dyDescent="0.25">
      <c r="A44" s="23"/>
      <c r="B44" s="39"/>
      <c r="C44" s="40"/>
      <c r="D44" s="41"/>
      <c r="E44" s="45"/>
      <c r="F44" s="14"/>
      <c r="G44" s="28"/>
      <c r="H44" s="22"/>
    </row>
    <row r="45" spans="1:9" ht="20.25" customHeight="1" x14ac:dyDescent="0.25">
      <c r="A45" s="215" t="s">
        <v>136</v>
      </c>
      <c r="B45" s="39"/>
      <c r="C45" s="51"/>
      <c r="D45" s="41"/>
      <c r="E45" s="60"/>
      <c r="F45" s="15"/>
      <c r="G45" s="58" t="s">
        <v>29</v>
      </c>
      <c r="H45" s="65">
        <f>SUM(H31:H44)</f>
        <v>0</v>
      </c>
    </row>
    <row r="46" spans="1:9" ht="3.75" customHeight="1" thickBot="1" x14ac:dyDescent="0.3">
      <c r="A46" s="23"/>
      <c r="B46" s="39"/>
      <c r="C46" s="40"/>
      <c r="D46" s="41"/>
      <c r="E46" s="45"/>
      <c r="F46" s="15"/>
      <c r="G46" s="15"/>
      <c r="H46" s="22"/>
    </row>
    <row r="47" spans="1:9" ht="19.5" customHeight="1" thickBot="1" x14ac:dyDescent="0.3">
      <c r="A47" s="526" t="s">
        <v>241</v>
      </c>
      <c r="B47" s="527"/>
      <c r="C47" s="527"/>
      <c r="D47" s="527"/>
      <c r="E47" s="530"/>
      <c r="F47" s="81"/>
      <c r="G47" s="61"/>
      <c r="H47" s="82">
        <f>SUM(E28+(H45*90%))</f>
        <v>49.32</v>
      </c>
    </row>
    <row r="48" spans="1:9" ht="6" customHeight="1" thickBot="1" x14ac:dyDescent="0.3">
      <c r="A48" s="23"/>
      <c r="B48" s="39"/>
      <c r="C48" s="44"/>
      <c r="D48" s="44"/>
      <c r="E48" s="24"/>
      <c r="F48" s="81"/>
      <c r="G48" s="60"/>
      <c r="H48" s="35"/>
    </row>
    <row r="49" spans="1:8" ht="18.75" customHeight="1" thickBot="1" x14ac:dyDescent="0.3">
      <c r="A49" s="526" t="s">
        <v>133</v>
      </c>
      <c r="B49" s="527"/>
      <c r="C49" s="527"/>
      <c r="D49" s="527"/>
      <c r="E49" s="530"/>
      <c r="F49" s="84"/>
      <c r="G49" s="114"/>
      <c r="H49" s="83">
        <f>SUM(H26,H45)</f>
        <v>0</v>
      </c>
    </row>
    <row r="50" spans="1:8" ht="6.75" customHeight="1" x14ac:dyDescent="0.25">
      <c r="E50" s="7"/>
      <c r="F50" s="6"/>
      <c r="G50" s="165"/>
    </row>
    <row r="51" spans="1:8" s="127" customFormat="1" ht="14.25" customHeight="1" x14ac:dyDescent="0.25">
      <c r="A51" s="521" t="s">
        <v>89</v>
      </c>
      <c r="B51" s="521"/>
      <c r="C51" s="521"/>
      <c r="D51" s="521"/>
      <c r="E51" s="521"/>
      <c r="F51" s="521"/>
      <c r="G51" s="521"/>
      <c r="H51" s="521"/>
    </row>
    <row r="52" spans="1:8" s="138" customFormat="1" ht="18" customHeight="1" x14ac:dyDescent="0.25">
      <c r="A52" s="522" t="s">
        <v>77</v>
      </c>
      <c r="B52" s="522"/>
      <c r="C52" s="522"/>
      <c r="D52" s="522"/>
      <c r="E52" s="522"/>
      <c r="F52" s="522"/>
      <c r="G52" s="522"/>
      <c r="H52" s="522"/>
    </row>
    <row r="53" spans="1:8" ht="5.25" customHeight="1" x14ac:dyDescent="0.25">
      <c r="E53" s="7"/>
      <c r="F53" s="6"/>
      <c r="G53" s="165"/>
    </row>
    <row r="54" spans="1:8" ht="21" customHeight="1" x14ac:dyDescent="0.25">
      <c r="B54" s="124"/>
      <c r="D54" s="505" t="s">
        <v>78</v>
      </c>
      <c r="E54" s="505"/>
      <c r="F54" s="505"/>
      <c r="G54" s="505"/>
      <c r="H54" s="140"/>
    </row>
    <row r="55" spans="1:8" ht="21" customHeight="1" x14ac:dyDescent="0.25">
      <c r="A55" s="146"/>
      <c r="B55" s="329" t="s">
        <v>98</v>
      </c>
      <c r="C55" s="20"/>
      <c r="E55" s="333" t="s">
        <v>257</v>
      </c>
      <c r="G55" s="332" t="s">
        <v>256</v>
      </c>
      <c r="H55" s="332" t="s">
        <v>258</v>
      </c>
    </row>
    <row r="56" spans="1:8" ht="6.75" customHeight="1" x14ac:dyDescent="0.25">
      <c r="C56" s="3"/>
      <c r="D56" s="3"/>
      <c r="E56" s="3"/>
      <c r="F56" s="3"/>
      <c r="G56" s="3"/>
    </row>
    <row r="57" spans="1:8" ht="20.25" customHeight="1" x14ac:dyDescent="0.25">
      <c r="A57" s="136" t="s">
        <v>37</v>
      </c>
      <c r="B57" s="124"/>
      <c r="C57" s="3" t="s">
        <v>38</v>
      </c>
      <c r="D57" s="512"/>
      <c r="E57" s="512"/>
      <c r="F57" s="512"/>
      <c r="G57" s="512"/>
      <c r="H57" s="512"/>
    </row>
    <row r="58" spans="1:8" ht="7.5" customHeight="1" x14ac:dyDescent="0.25">
      <c r="C58" s="505"/>
      <c r="D58" s="505"/>
      <c r="E58" s="505"/>
      <c r="F58" s="6"/>
      <c r="G58" s="165"/>
    </row>
    <row r="59" spans="1:8" s="127" customFormat="1" ht="43.5" customHeight="1" x14ac:dyDescent="0.25">
      <c r="A59" s="513" t="s">
        <v>297</v>
      </c>
      <c r="B59" s="513"/>
      <c r="C59" s="513"/>
      <c r="D59" s="513"/>
      <c r="E59" s="513"/>
      <c r="F59" s="513"/>
      <c r="G59" s="513"/>
      <c r="H59" s="513"/>
    </row>
    <row r="60" spans="1:8" ht="4.5" customHeight="1" x14ac:dyDescent="0.25">
      <c r="A60" s="551"/>
      <c r="B60" s="551"/>
      <c r="C60" s="551"/>
      <c r="D60" s="551"/>
      <c r="E60" s="551"/>
      <c r="F60" s="551"/>
      <c r="G60" s="551"/>
      <c r="H60" s="551"/>
    </row>
    <row r="61" spans="1:8" ht="29.25" customHeight="1" x14ac:dyDescent="0.25">
      <c r="A61" s="507" t="s">
        <v>88</v>
      </c>
      <c r="B61" s="507"/>
      <c r="C61" s="507"/>
      <c r="D61" s="507"/>
      <c r="E61" s="507"/>
      <c r="F61" s="507"/>
      <c r="G61" s="507"/>
      <c r="H61" s="507"/>
    </row>
  </sheetData>
  <sheetProtection algorithmName="SHA-512" hashValue="SagqbK2EAj4kSWToguSX242gf+vPDw65ACZtRFAI1ml9bVrO7Op5mhzDHXnrxoSxFOquNcE3qdtS+0ExqoHGLw==" saltValue="0jtI1T0yla0wccpqblpgAA==" spinCount="100000" sheet="1" selectLockedCells="1"/>
  <mergeCells count="19">
    <mergeCell ref="A5:H5"/>
    <mergeCell ref="A1:H1"/>
    <mergeCell ref="A2:H2"/>
    <mergeCell ref="A3:H3"/>
    <mergeCell ref="A4:D4"/>
    <mergeCell ref="E4:H4"/>
    <mergeCell ref="A61:H61"/>
    <mergeCell ref="A60:H60"/>
    <mergeCell ref="A6:E6"/>
    <mergeCell ref="G6:H6"/>
    <mergeCell ref="A30:E30"/>
    <mergeCell ref="A47:E47"/>
    <mergeCell ref="A49:E49"/>
    <mergeCell ref="A51:H51"/>
    <mergeCell ref="A52:H52"/>
    <mergeCell ref="D54:G54"/>
    <mergeCell ref="D57:H57"/>
    <mergeCell ref="C58:E58"/>
    <mergeCell ref="A59:H59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73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6</xdr:col>
                    <xdr:colOff>523875</xdr:colOff>
                    <xdr:row>54</xdr:row>
                    <xdr:rowOff>66675</xdr:rowOff>
                  </from>
                  <to>
                    <xdr:col>6</xdr:col>
                    <xdr:colOff>723900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54</xdr:row>
                    <xdr:rowOff>47625</xdr:rowOff>
                  </from>
                  <to>
                    <xdr:col>8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9.42578125" style="165" customWidth="1"/>
    <col min="2" max="2" width="48.42578125" style="112" customWidth="1"/>
    <col min="3" max="3" width="10.5703125" style="165" customWidth="1"/>
    <col min="4" max="4" width="6.42578125" style="165" customWidth="1"/>
    <col min="5" max="5" width="10" style="165" customWidth="1"/>
    <col min="6" max="6" width="0.7109375" customWidth="1"/>
    <col min="7" max="7" width="10.140625" customWidth="1"/>
    <col min="8" max="8" width="11.28515625" style="7" customWidth="1"/>
  </cols>
  <sheetData>
    <row r="1" spans="1:8" s="2" customFormat="1" ht="2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8" s="2" customFormat="1" ht="15" x14ac:dyDescent="0.25">
      <c r="A2" s="505" t="s">
        <v>253</v>
      </c>
      <c r="B2" s="505"/>
      <c r="C2" s="505"/>
      <c r="D2" s="505"/>
      <c r="E2" s="505"/>
      <c r="F2" s="505"/>
      <c r="G2" s="505"/>
      <c r="H2" s="505"/>
    </row>
    <row r="3" spans="1:8" s="2" customFormat="1" ht="15" x14ac:dyDescent="0.25">
      <c r="A3" s="505"/>
      <c r="B3" s="505"/>
      <c r="C3" s="505"/>
      <c r="D3" s="505"/>
      <c r="E3" s="505"/>
      <c r="F3" s="505"/>
      <c r="G3" s="505"/>
      <c r="H3" s="505"/>
    </row>
    <row r="4" spans="1:8" s="2" customFormat="1" ht="19.5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8" s="9" customFormat="1" ht="7.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8" s="2" customFormat="1" ht="15" x14ac:dyDescent="0.25">
      <c r="A6" s="515"/>
      <c r="B6" s="516"/>
      <c r="C6" s="516"/>
      <c r="D6" s="516"/>
      <c r="E6" s="517"/>
      <c r="F6" s="16"/>
      <c r="G6" s="515" t="s">
        <v>28</v>
      </c>
      <c r="H6" s="517"/>
    </row>
    <row r="7" spans="1:8" s="2" customFormat="1" ht="30" x14ac:dyDescent="0.25">
      <c r="A7" s="27" t="s">
        <v>17</v>
      </c>
      <c r="B7" s="90" t="s">
        <v>2</v>
      </c>
      <c r="C7" s="27" t="s">
        <v>3</v>
      </c>
      <c r="D7" s="91" t="s">
        <v>23</v>
      </c>
      <c r="E7" s="92" t="s">
        <v>24</v>
      </c>
      <c r="F7" s="85"/>
      <c r="G7" s="27" t="s">
        <v>27</v>
      </c>
      <c r="H7" s="21" t="s">
        <v>24</v>
      </c>
    </row>
    <row r="8" spans="1:8" s="98" customFormat="1" ht="20.25" customHeight="1" x14ac:dyDescent="0.25">
      <c r="A8" s="100">
        <f>'ProductCode$'!A47</f>
        <v>4000226</v>
      </c>
      <c r="B8" s="130" t="str">
        <f>VLOOKUP(A8,'ProductCode$'!A2:C202,3,FALSE)</f>
        <v>HB Pencils (Staedtler brand)</v>
      </c>
      <c r="C8" s="133">
        <f>VLOOKUP(A8,'ProductCode$'!A2:D202,4,FALSE)</f>
        <v>0.4</v>
      </c>
      <c r="D8" s="37">
        <v>2</v>
      </c>
      <c r="E8" s="93">
        <f t="shared" ref="E8:E23" si="0">C8*D8</f>
        <v>0.8</v>
      </c>
      <c r="F8" s="94"/>
      <c r="G8" s="145"/>
      <c r="H8" s="95">
        <f t="shared" ref="H8:H23" si="1">G8*C8</f>
        <v>0</v>
      </c>
    </row>
    <row r="9" spans="1:8" s="98" customFormat="1" ht="20.25" customHeight="1" x14ac:dyDescent="0.25">
      <c r="A9" s="100">
        <f>'ProductCode$'!A48</f>
        <v>4000227</v>
      </c>
      <c r="B9" s="130" t="str">
        <f>VLOOKUP(A9,'ProductCode$'!A2:C202,3,FALSE)</f>
        <v>2B Pencils</v>
      </c>
      <c r="C9" s="133">
        <f>VLOOKUP(A9,'ProductCode$'!A2:D202,4,FALSE)</f>
        <v>0.4</v>
      </c>
      <c r="D9" s="37">
        <v>2</v>
      </c>
      <c r="E9" s="93">
        <f t="shared" si="0"/>
        <v>0.8</v>
      </c>
      <c r="F9" s="94"/>
      <c r="G9" s="145"/>
      <c r="H9" s="95">
        <f t="shared" si="1"/>
        <v>0</v>
      </c>
    </row>
    <row r="10" spans="1:8" s="98" customFormat="1" ht="20.25" customHeight="1" x14ac:dyDescent="0.25">
      <c r="A10" s="100">
        <f>'ProductCode$'!A42</f>
        <v>4000223</v>
      </c>
      <c r="B10" s="130" t="str">
        <f>VLOOKUP(A10,'ProductCode$'!A2:C202,3,FALSE)</f>
        <v>Coloured Pencils (Pack 12) Staedtler Norris brand</v>
      </c>
      <c r="C10" s="133">
        <f>VLOOKUP(A10,'ProductCode$'!A2:D202,4,FALSE)</f>
        <v>4.4000000000000004</v>
      </c>
      <c r="D10" s="37">
        <v>1</v>
      </c>
      <c r="E10" s="93">
        <f>C10*D10</f>
        <v>4.4000000000000004</v>
      </c>
      <c r="F10" s="94"/>
      <c r="G10" s="145"/>
      <c r="H10" s="95">
        <f>G10*C10</f>
        <v>0</v>
      </c>
    </row>
    <row r="11" spans="1:8" s="96" customFormat="1" ht="20.25" customHeight="1" x14ac:dyDescent="0.25">
      <c r="A11" s="37">
        <f>'ProductCode$'!A64</f>
        <v>4000248</v>
      </c>
      <c r="B11" s="130" t="str">
        <f>VLOOKUP(A11,'ProductCode$'!A2:C202,3,FALSE)</f>
        <v>Eraser</v>
      </c>
      <c r="C11" s="133">
        <f>VLOOKUP(A11,'ProductCode$'!A2:D202,4,FALSE)</f>
        <v>0.35</v>
      </c>
      <c r="D11" s="37">
        <v>1</v>
      </c>
      <c r="E11" s="93">
        <f>C11*D11</f>
        <v>0.35</v>
      </c>
      <c r="F11" s="94"/>
      <c r="G11" s="145"/>
      <c r="H11" s="95">
        <f>G11*C11</f>
        <v>0</v>
      </c>
    </row>
    <row r="12" spans="1:8" s="98" customFormat="1" ht="20.25" customHeight="1" x14ac:dyDescent="0.25">
      <c r="A12" s="37">
        <f>'ProductCode$'!A80</f>
        <v>4000255</v>
      </c>
      <c r="B12" s="130" t="s">
        <v>72</v>
      </c>
      <c r="C12" s="133">
        <f>VLOOKUP(A12,'ProductCode$'!A2:D202,4,FALSE)</f>
        <v>1.6</v>
      </c>
      <c r="D12" s="37">
        <v>1</v>
      </c>
      <c r="E12" s="93">
        <f>C12*D12</f>
        <v>1.6</v>
      </c>
      <c r="F12" s="94"/>
      <c r="G12" s="145"/>
      <c r="H12" s="95">
        <f>G12*C12</f>
        <v>0</v>
      </c>
    </row>
    <row r="13" spans="1:8" s="98" customFormat="1" ht="20.25" customHeight="1" x14ac:dyDescent="0.25">
      <c r="A13" s="100">
        <f>'ProductCode$'!A52</f>
        <v>4000232</v>
      </c>
      <c r="B13" s="130" t="str">
        <f>VLOOKUP(A13,'ProductCode$'!A2:C202,3,FALSE)</f>
        <v>Blue Pen</v>
      </c>
      <c r="C13" s="133">
        <f>VLOOKUP(A13,'ProductCode$'!A2:D202,4,FALSE)</f>
        <v>0.5</v>
      </c>
      <c r="D13" s="37">
        <v>4</v>
      </c>
      <c r="E13" s="93">
        <f t="shared" si="0"/>
        <v>2</v>
      </c>
      <c r="F13" s="94"/>
      <c r="G13" s="145"/>
      <c r="H13" s="95">
        <f t="shared" si="1"/>
        <v>0</v>
      </c>
    </row>
    <row r="14" spans="1:8" s="98" customFormat="1" ht="20.25" customHeight="1" x14ac:dyDescent="0.25">
      <c r="A14" s="100">
        <f>'ProductCode$'!A54</f>
        <v>4000234</v>
      </c>
      <c r="B14" s="130" t="str">
        <f>VLOOKUP(A14,'ProductCode$'!A2:C202,3,FALSE)</f>
        <v>Black Pen</v>
      </c>
      <c r="C14" s="133">
        <f>VLOOKUP(A14,'ProductCode$'!A2:D202,4,FALSE)</f>
        <v>0.5</v>
      </c>
      <c r="D14" s="37">
        <v>4</v>
      </c>
      <c r="E14" s="93">
        <f t="shared" si="0"/>
        <v>2</v>
      </c>
      <c r="F14" s="94"/>
      <c r="G14" s="145"/>
      <c r="H14" s="95">
        <f t="shared" si="1"/>
        <v>0</v>
      </c>
    </row>
    <row r="15" spans="1:8" s="98" customFormat="1" ht="20.25" customHeight="1" x14ac:dyDescent="0.25">
      <c r="A15" s="100">
        <f>'ProductCode$'!A53</f>
        <v>4000233</v>
      </c>
      <c r="B15" s="130" t="str">
        <f>VLOOKUP(A15,'ProductCode$'!A2:C202,3,FALSE)</f>
        <v>Red Pen</v>
      </c>
      <c r="C15" s="133">
        <f>VLOOKUP(A15,'ProductCode$'!A2:D202,4,FALSE)</f>
        <v>0.5</v>
      </c>
      <c r="D15" s="37">
        <v>2</v>
      </c>
      <c r="E15" s="93">
        <f t="shared" si="0"/>
        <v>1</v>
      </c>
      <c r="F15" s="94"/>
      <c r="G15" s="145"/>
      <c r="H15" s="95">
        <f t="shared" si="1"/>
        <v>0</v>
      </c>
    </row>
    <row r="16" spans="1:8" s="98" customFormat="1" ht="20.25" customHeight="1" x14ac:dyDescent="0.25">
      <c r="A16" s="100">
        <v>4000235</v>
      </c>
      <c r="B16" s="130" t="str">
        <f>VLOOKUP(A16,'ProductCode$'!A2:C202,3,FALSE)</f>
        <v>Highlighter pens (different colours)</v>
      </c>
      <c r="C16" s="133">
        <f>VLOOKUP(A16,'ProductCode$'!A2:D202,4,FALSE)</f>
        <v>1.3</v>
      </c>
      <c r="D16" s="37">
        <v>2</v>
      </c>
      <c r="E16" s="93">
        <f t="shared" ref="E16" si="2">C16*D16</f>
        <v>2.6</v>
      </c>
      <c r="F16" s="94"/>
      <c r="G16" s="145"/>
      <c r="H16" s="95">
        <f t="shared" si="1"/>
        <v>0</v>
      </c>
    </row>
    <row r="17" spans="1:8" s="96" customFormat="1" ht="20.25" customHeight="1" x14ac:dyDescent="0.25">
      <c r="A17" s="37">
        <f>'ProductCode$'!A73</f>
        <v>4000252</v>
      </c>
      <c r="B17" s="130" t="str">
        <f>VLOOKUP(A17,'ProductCode$'!A2:C202,3,FALSE)</f>
        <v xml:space="preserve">Plastic (not metal) Ruler 30cm - clear </v>
      </c>
      <c r="C17" s="133">
        <f>VLOOKUP(A17,'ProductCode$'!A2:D202,4,FALSE)</f>
        <v>0.55000000000000004</v>
      </c>
      <c r="D17" s="37">
        <v>1</v>
      </c>
      <c r="E17" s="93">
        <f t="shared" si="0"/>
        <v>0.55000000000000004</v>
      </c>
      <c r="F17" s="94"/>
      <c r="G17" s="145"/>
      <c r="H17" s="95">
        <f t="shared" si="1"/>
        <v>0</v>
      </c>
    </row>
    <row r="18" spans="1:8" s="96" customFormat="1" ht="20.25" customHeight="1" x14ac:dyDescent="0.25">
      <c r="A18" s="37">
        <f>'ProductCode$'!A87</f>
        <v>4000245</v>
      </c>
      <c r="B18" s="132" t="s">
        <v>64</v>
      </c>
      <c r="C18" s="133">
        <f>VLOOKUP(A18,'ProductCode$'!A2:D202,4,FALSE)</f>
        <v>0.9</v>
      </c>
      <c r="D18" s="37">
        <v>1</v>
      </c>
      <c r="E18" s="93">
        <f t="shared" si="0"/>
        <v>0.9</v>
      </c>
      <c r="F18" s="94"/>
      <c r="G18" s="145"/>
      <c r="H18" s="95">
        <f t="shared" si="1"/>
        <v>0</v>
      </c>
    </row>
    <row r="19" spans="1:8" s="96" customFormat="1" ht="20.25" customHeight="1" x14ac:dyDescent="0.25">
      <c r="A19" s="37">
        <f>'ProductCode$'!A88</f>
        <v>4000246</v>
      </c>
      <c r="B19" s="119" t="s">
        <v>65</v>
      </c>
      <c r="C19" s="133">
        <f>VLOOKUP(A19,'ProductCode$'!A2:D202,4,FALSE)</f>
        <v>1.2</v>
      </c>
      <c r="D19" s="37">
        <v>1</v>
      </c>
      <c r="E19" s="93">
        <f t="shared" si="0"/>
        <v>1.2</v>
      </c>
      <c r="F19" s="94"/>
      <c r="G19" s="145"/>
      <c r="H19" s="95">
        <f t="shared" si="1"/>
        <v>0</v>
      </c>
    </row>
    <row r="20" spans="1:8" s="98" customFormat="1" ht="20.25" customHeight="1" x14ac:dyDescent="0.25">
      <c r="A20" s="37">
        <f>'ProductCode$'!A27</f>
        <v>4000213</v>
      </c>
      <c r="B20" s="130" t="str">
        <f>VLOOKUP(A20,'ProductCode$'!A2:C202,3,FALSE)</f>
        <v>A4 Binder Books lined (64 page)</v>
      </c>
      <c r="C20" s="133">
        <f>VLOOKUP(A20,'ProductCode$'!A2:D202,4,FALSE)</f>
        <v>1.2</v>
      </c>
      <c r="D20" s="37">
        <v>8</v>
      </c>
      <c r="E20" s="93">
        <f>C20*D20</f>
        <v>9.6</v>
      </c>
      <c r="F20" s="94"/>
      <c r="G20" s="145"/>
      <c r="H20" s="95">
        <f>G20*C20</f>
        <v>0</v>
      </c>
    </row>
    <row r="21" spans="1:8" s="98" customFormat="1" ht="20.25" customHeight="1" x14ac:dyDescent="0.25">
      <c r="A21" s="37">
        <v>4000694</v>
      </c>
      <c r="B21" s="130" t="str">
        <f>VLOOKUP(A21,'ProductCode$'!A2:C202,3,FALSE)</f>
        <v>5mm Quad A4 Graph book 128 pg</v>
      </c>
      <c r="C21" s="133">
        <f>VLOOKUP(A21,'ProductCode$'!A2:D202,4,FALSE)</f>
        <v>3</v>
      </c>
      <c r="D21" s="37">
        <v>4</v>
      </c>
      <c r="E21" s="93">
        <f>C21*D21</f>
        <v>12</v>
      </c>
      <c r="F21" s="94"/>
      <c r="G21" s="145"/>
      <c r="H21" s="95">
        <f>G21*C21</f>
        <v>0</v>
      </c>
    </row>
    <row r="22" spans="1:8" s="98" customFormat="1" ht="20.25" customHeight="1" x14ac:dyDescent="0.25">
      <c r="A22" s="37">
        <v>4000700</v>
      </c>
      <c r="B22" s="130" t="str">
        <f>VLOOKUP(A22,'ProductCode$'!A2:C202,3,FALSE)</f>
        <v>Notebook A5 Hard Cover 200 pg (Maths)</v>
      </c>
      <c r="C22" s="133">
        <f>VLOOKUP(A22,'ProductCode$'!A2:D202,4,FALSE)</f>
        <v>3</v>
      </c>
      <c r="D22" s="37">
        <v>1</v>
      </c>
      <c r="E22" s="93">
        <f>C22*D22</f>
        <v>3</v>
      </c>
      <c r="F22" s="94"/>
      <c r="G22" s="145"/>
      <c r="H22" s="95">
        <f>G22*C22</f>
        <v>0</v>
      </c>
    </row>
    <row r="23" spans="1:8" s="98" customFormat="1" ht="20.25" customHeight="1" x14ac:dyDescent="0.25">
      <c r="A23" s="37">
        <f>'ProductCode$'!A102</f>
        <v>4000270</v>
      </c>
      <c r="B23" s="130" t="str">
        <f>VLOOKUP(A23,'ProductCode$'!A2:C202,3,FALSE)</f>
        <v>USB stick (Retractable or Flip Top) 8+GB</v>
      </c>
      <c r="C23" s="133">
        <f>VLOOKUP(A23,'ProductCode$'!A2:D202,4,FALSE)</f>
        <v>9</v>
      </c>
      <c r="D23" s="37">
        <v>1</v>
      </c>
      <c r="E23" s="93">
        <f t="shared" si="0"/>
        <v>9</v>
      </c>
      <c r="F23" s="94"/>
      <c r="G23" s="145"/>
      <c r="H23" s="95">
        <f t="shared" si="1"/>
        <v>0</v>
      </c>
    </row>
    <row r="24" spans="1:8" s="98" customFormat="1" ht="9" customHeight="1" x14ac:dyDescent="0.25">
      <c r="A24" s="171"/>
      <c r="B24" s="172"/>
      <c r="C24" s="179"/>
      <c r="D24" s="173"/>
      <c r="E24" s="180"/>
      <c r="F24" s="94"/>
      <c r="G24" s="175"/>
      <c r="H24" s="176"/>
    </row>
    <row r="25" spans="1:8" s="98" customFormat="1" ht="18" customHeight="1" x14ac:dyDescent="0.25">
      <c r="A25" s="171"/>
      <c r="B25" s="172"/>
      <c r="C25" s="181" t="s">
        <v>29</v>
      </c>
      <c r="D25" s="182"/>
      <c r="E25" s="183">
        <f>SUM(E8:E23)</f>
        <v>51.8</v>
      </c>
      <c r="F25" s="94"/>
      <c r="G25" s="184" t="s">
        <v>29</v>
      </c>
      <c r="H25" s="185">
        <f>SUM(H8:H24)</f>
        <v>0</v>
      </c>
    </row>
    <row r="26" spans="1:8" s="98" customFormat="1" ht="8.25" customHeight="1" thickBot="1" x14ac:dyDescent="0.3">
      <c r="A26" s="171"/>
      <c r="B26" s="172"/>
      <c r="C26" s="179"/>
      <c r="D26" s="173"/>
      <c r="E26" s="186"/>
      <c r="F26" s="99"/>
      <c r="G26" s="175"/>
      <c r="H26" s="176"/>
    </row>
    <row r="27" spans="1:8" s="98" customFormat="1" ht="18" customHeight="1" thickBot="1" x14ac:dyDescent="0.3">
      <c r="A27" s="187" t="s">
        <v>26</v>
      </c>
      <c r="B27" s="188"/>
      <c r="C27" s="189"/>
      <c r="D27" s="190"/>
      <c r="E27" s="191">
        <f>SUM(E25*90%)</f>
        <v>46.62</v>
      </c>
      <c r="F27" s="192"/>
      <c r="G27" s="193"/>
      <c r="H27" s="194"/>
    </row>
    <row r="28" spans="1:8" s="98" customFormat="1" ht="3" customHeight="1" x14ac:dyDescent="0.25">
      <c r="A28" s="198"/>
      <c r="B28" s="199"/>
      <c r="C28" s="200"/>
      <c r="D28" s="201"/>
      <c r="E28" s="194"/>
      <c r="F28" s="192"/>
      <c r="G28" s="193"/>
      <c r="H28" s="194"/>
    </row>
    <row r="29" spans="1:8" s="98" customFormat="1" ht="15" x14ac:dyDescent="0.25">
      <c r="A29" s="539" t="s">
        <v>31</v>
      </c>
      <c r="B29" s="540"/>
      <c r="C29" s="540"/>
      <c r="D29" s="540"/>
      <c r="E29" s="541"/>
      <c r="F29" s="195"/>
      <c r="G29" s="196"/>
      <c r="H29" s="197"/>
    </row>
    <row r="30" spans="1:8" s="98" customFormat="1" ht="21.75" customHeight="1" x14ac:dyDescent="0.25">
      <c r="A30" s="100">
        <f>'ProductCode$'!A32</f>
        <v>4000504</v>
      </c>
      <c r="B30" s="130" t="str">
        <f>VLOOKUP(A30,'ProductCode$'!A2:C202,3,FALSE)</f>
        <v>A4 Visual Art Diary</v>
      </c>
      <c r="C30" s="133">
        <f>VLOOKUP(A30,'ProductCode$'!A2:D202,4,FALSE)</f>
        <v>6.75</v>
      </c>
      <c r="D30" s="37">
        <v>1</v>
      </c>
      <c r="E30" s="93">
        <f>C30*D30</f>
        <v>6.75</v>
      </c>
      <c r="F30" s="94"/>
      <c r="G30" s="145"/>
      <c r="H30" s="95">
        <f>G30*C30</f>
        <v>0</v>
      </c>
    </row>
    <row r="31" spans="1:8" s="98" customFormat="1" ht="21.75" customHeight="1" x14ac:dyDescent="0.25">
      <c r="A31" s="100">
        <f>'ProductCode$'!A59</f>
        <v>4000239</v>
      </c>
      <c r="B31" s="130" t="str">
        <f>VLOOKUP(A31,'ProductCode$'!A2:C202,3,FALSE)</f>
        <v>Lead pencil HB - Art</v>
      </c>
      <c r="C31" s="133">
        <f>VLOOKUP(A31,'ProductCode$'!A2:D202,4,FALSE)</f>
        <v>1</v>
      </c>
      <c r="D31" s="37">
        <v>2</v>
      </c>
      <c r="E31" s="93">
        <f t="shared" ref="E31:E34" si="3">C31*D31</f>
        <v>2</v>
      </c>
      <c r="F31" s="94"/>
      <c r="G31" s="145"/>
      <c r="H31" s="95">
        <f t="shared" ref="H31:H34" si="4">G31*C31</f>
        <v>0</v>
      </c>
    </row>
    <row r="32" spans="1:8" s="98" customFormat="1" ht="21.75" customHeight="1" x14ac:dyDescent="0.25">
      <c r="A32" s="100">
        <f>'ProductCode$'!A60</f>
        <v>4000240</v>
      </c>
      <c r="B32" s="130" t="str">
        <f>VLOOKUP(A32,'ProductCode$'!A2:C202,3,FALSE)</f>
        <v>Lead pencil 2B - Art</v>
      </c>
      <c r="C32" s="133">
        <f>VLOOKUP(A32,'ProductCode$'!A2:D202,4,FALSE)</f>
        <v>1</v>
      </c>
      <c r="D32" s="37">
        <v>2</v>
      </c>
      <c r="E32" s="93">
        <f t="shared" si="3"/>
        <v>2</v>
      </c>
      <c r="F32" s="94"/>
      <c r="G32" s="145"/>
      <c r="H32" s="95">
        <f t="shared" si="4"/>
        <v>0</v>
      </c>
    </row>
    <row r="33" spans="1:9" s="98" customFormat="1" ht="21.75" customHeight="1" x14ac:dyDescent="0.25">
      <c r="A33" s="100">
        <f>'ProductCode$'!A58</f>
        <v>4000238</v>
      </c>
      <c r="B33" s="130" t="str">
        <f>VLOOKUP(A33,'ProductCode$'!A2:C202,3,FALSE)</f>
        <v>Lead pencil 4B - Art</v>
      </c>
      <c r="C33" s="133">
        <f>VLOOKUP(A33,'ProductCode$'!A2:D202,4,FALSE)</f>
        <v>1</v>
      </c>
      <c r="D33" s="37">
        <v>1</v>
      </c>
      <c r="E33" s="93">
        <f t="shared" si="3"/>
        <v>1</v>
      </c>
      <c r="F33" s="94"/>
      <c r="G33" s="145"/>
      <c r="H33" s="95">
        <f t="shared" si="4"/>
        <v>0</v>
      </c>
    </row>
    <row r="34" spans="1:9" s="98" customFormat="1" ht="21.75" customHeight="1" x14ac:dyDescent="0.25">
      <c r="A34" s="100">
        <f>'ProductCode$'!A57</f>
        <v>4000237</v>
      </c>
      <c r="B34" s="130" t="str">
        <f>VLOOKUP(A34,'ProductCode$'!A2:C202,3,FALSE)</f>
        <v>Lead pencil 6B - Art</v>
      </c>
      <c r="C34" s="133">
        <f>VLOOKUP(A34,'ProductCode$'!A2:D202,4,FALSE)</f>
        <v>1</v>
      </c>
      <c r="D34" s="37">
        <v>1</v>
      </c>
      <c r="E34" s="93">
        <f t="shared" si="3"/>
        <v>1</v>
      </c>
      <c r="F34" s="94"/>
      <c r="G34" s="145"/>
      <c r="H34" s="95">
        <f t="shared" si="4"/>
        <v>0</v>
      </c>
    </row>
    <row r="35" spans="1:9" s="98" customFormat="1" ht="21.75" customHeight="1" x14ac:dyDescent="0.25">
      <c r="A35" s="37">
        <f>'ProductCode$'!A61</f>
        <v>4000241</v>
      </c>
      <c r="B35" s="130" t="str">
        <f>VLOOKUP(A35,'ProductCode$'!A2:C202,3,FALSE)</f>
        <v>Fine point black pen - Art</v>
      </c>
      <c r="C35" s="133">
        <f>VLOOKUP(A35,'ProductCode$'!A2:D202,4,FALSE)</f>
        <v>2.2999999999999998</v>
      </c>
      <c r="D35" s="37">
        <v>1</v>
      </c>
      <c r="E35" s="93">
        <f>C35*D35</f>
        <v>2.2999999999999998</v>
      </c>
      <c r="F35" s="94"/>
      <c r="G35" s="145"/>
      <c r="H35" s="95">
        <f>G35*C35</f>
        <v>0</v>
      </c>
    </row>
    <row r="36" spans="1:9" s="98" customFormat="1" ht="21.75" customHeight="1" x14ac:dyDescent="0.25">
      <c r="A36" s="37">
        <f>'ProductCode$'!A26</f>
        <v>4000212</v>
      </c>
      <c r="B36" s="130" t="str">
        <f>VLOOKUP(A36,'ProductCode$'!A2:C202,3,FALSE)</f>
        <v>Exercise Book w/ manuscript - Music 48 page - A4</v>
      </c>
      <c r="C36" s="133">
        <f>VLOOKUP(A36,'ProductCode$'!A2:D202,4,FALSE)</f>
        <v>2</v>
      </c>
      <c r="D36" s="37">
        <v>1</v>
      </c>
      <c r="E36" s="93">
        <f t="shared" ref="E36" si="5">C36*D36</f>
        <v>2</v>
      </c>
      <c r="F36" s="94"/>
      <c r="G36" s="145"/>
      <c r="H36" s="95">
        <f t="shared" ref="H36" si="6">G36*C36</f>
        <v>0</v>
      </c>
    </row>
    <row r="37" spans="1:9" s="98" customFormat="1" ht="21.75" customHeight="1" x14ac:dyDescent="0.25">
      <c r="A37" s="37">
        <f>'ProductCode$'!A33</f>
        <v>4000216</v>
      </c>
      <c r="B37" s="130" t="str">
        <f>VLOOKUP(A37,'ProductCode$'!A2:C202,3,FALSE)</f>
        <v>Display Folder (Green) – Music</v>
      </c>
      <c r="C37" s="133">
        <f>VLOOKUP(A37,'ProductCode$'!A2:D202,4,FALSE)</f>
        <v>2.2000000000000002</v>
      </c>
      <c r="D37" s="37">
        <v>1</v>
      </c>
      <c r="E37" s="93">
        <f t="shared" ref="E37:E42" si="7">C37*D37</f>
        <v>2.2000000000000002</v>
      </c>
      <c r="F37" s="94"/>
      <c r="G37" s="145"/>
      <c r="H37" s="95">
        <f>G37*C37</f>
        <v>0</v>
      </c>
    </row>
    <row r="38" spans="1:9" s="98" customFormat="1" ht="21.75" customHeight="1" x14ac:dyDescent="0.25">
      <c r="A38" s="37">
        <f>'ProductCode$'!A105</f>
        <v>4000278</v>
      </c>
      <c r="B38" s="130" t="str">
        <f>VLOOKUP(A38,'ProductCode$'!A2:C202,3,FALSE)</f>
        <v>Clear Safety Glasses</v>
      </c>
      <c r="C38" s="133">
        <f>VLOOKUP(A38,'ProductCode$'!A2:D202,4,FALSE)</f>
        <v>3.7</v>
      </c>
      <c r="D38" s="37">
        <v>1</v>
      </c>
      <c r="E38" s="93">
        <f t="shared" si="7"/>
        <v>3.7</v>
      </c>
      <c r="F38" s="94"/>
      <c r="G38" s="145"/>
      <c r="H38" s="95">
        <f>G38*C38</f>
        <v>0</v>
      </c>
    </row>
    <row r="39" spans="1:9" s="98" customFormat="1" ht="21.75" customHeight="1" x14ac:dyDescent="0.25">
      <c r="A39" s="100">
        <f>'ProductCode$'!A103</f>
        <v>4000242</v>
      </c>
      <c r="B39" s="130" t="str">
        <f>VLOOKUP(A39,'ProductCode$'!A2:C202,3,FALSE)</f>
        <v>Scientific Calculator TI-30XB</v>
      </c>
      <c r="C39" s="133">
        <f>VLOOKUP(A39,'ProductCode$'!A2:D202,4,FALSE)</f>
        <v>33.5</v>
      </c>
      <c r="D39" s="37">
        <v>1</v>
      </c>
      <c r="E39" s="93">
        <f t="shared" si="7"/>
        <v>33.5</v>
      </c>
      <c r="F39" s="94"/>
      <c r="G39" s="145"/>
      <c r="H39" s="95">
        <f>G39*C39</f>
        <v>0</v>
      </c>
      <c r="I39" s="99"/>
    </row>
    <row r="40" spans="1:9" s="98" customFormat="1" ht="21.75" customHeight="1" x14ac:dyDescent="0.25">
      <c r="A40" s="37">
        <v>4000220</v>
      </c>
      <c r="B40" s="130" t="str">
        <f>VLOOKUP(A40,'ProductCode$'!A2:C202,3,FALSE)</f>
        <v>A4 Zipper Binder</v>
      </c>
      <c r="C40" s="133">
        <f>VLOOKUP(A40,'ProductCode$'!A2:D202,4,FALSE)</f>
        <v>7</v>
      </c>
      <c r="D40" s="100">
        <v>1</v>
      </c>
      <c r="E40" s="133">
        <f t="shared" si="7"/>
        <v>7</v>
      </c>
      <c r="F40" s="169"/>
      <c r="G40" s="170"/>
      <c r="H40" s="95">
        <f t="shared" ref="H40" si="8">G40*C40</f>
        <v>0</v>
      </c>
    </row>
    <row r="41" spans="1:9" s="98" customFormat="1" ht="21.75" customHeight="1" x14ac:dyDescent="0.25">
      <c r="A41" s="37">
        <v>4000247</v>
      </c>
      <c r="B41" s="130" t="str">
        <f>VLOOKUP(A41,'ProductCode$'!A2:C202,3,FALSE)</f>
        <v>Pencil Case Clear</v>
      </c>
      <c r="C41" s="133">
        <f>VLOOKUP(A41,'ProductCode$'!A2:D202,4,FALSE)</f>
        <v>5</v>
      </c>
      <c r="D41" s="100">
        <v>1</v>
      </c>
      <c r="E41" s="133">
        <f t="shared" si="7"/>
        <v>5</v>
      </c>
      <c r="F41" s="169"/>
      <c r="G41" s="170"/>
      <c r="H41" s="95">
        <f t="shared" ref="H41" si="9">G41*C41</f>
        <v>0</v>
      </c>
    </row>
    <row r="42" spans="1:9" s="98" customFormat="1" ht="27.75" customHeight="1" x14ac:dyDescent="0.25">
      <c r="A42" s="100">
        <v>4000697</v>
      </c>
      <c r="B42" s="218" t="str">
        <f>VLOOKUP(A42,'ProductCode$'!A2:C202,3,FALSE)</f>
        <v>Padlock for School Locker (Lockwood 4 Combination 40mm Brass Padlock)</v>
      </c>
      <c r="C42" s="133">
        <f>VLOOKUP(A42,'ProductCode$'!A2:D202,4,FALSE)</f>
        <v>22</v>
      </c>
      <c r="D42" s="37">
        <v>1</v>
      </c>
      <c r="E42" s="93">
        <f t="shared" si="7"/>
        <v>22</v>
      </c>
      <c r="F42" s="94"/>
      <c r="G42" s="145"/>
      <c r="H42" s="95">
        <f>G42*C42</f>
        <v>0</v>
      </c>
    </row>
    <row r="43" spans="1:9" ht="4.5" customHeight="1" x14ac:dyDescent="0.25">
      <c r="A43" s="23"/>
      <c r="B43" s="39"/>
      <c r="C43" s="40"/>
      <c r="D43" s="41"/>
      <c r="E43" s="45"/>
      <c r="F43" s="14"/>
      <c r="G43" s="28"/>
      <c r="H43" s="22"/>
    </row>
    <row r="44" spans="1:9" ht="21.75" customHeight="1" x14ac:dyDescent="0.25">
      <c r="A44" s="548" t="s">
        <v>136</v>
      </c>
      <c r="B44" s="549"/>
      <c r="C44" s="51"/>
      <c r="D44" s="41"/>
      <c r="E44" s="60"/>
      <c r="F44" s="15"/>
      <c r="G44" s="58" t="s">
        <v>29</v>
      </c>
      <c r="H44" s="65">
        <f>SUM(H30:H43)</f>
        <v>0</v>
      </c>
    </row>
    <row r="45" spans="1:9" ht="4.5" customHeight="1" thickBot="1" x14ac:dyDescent="0.3">
      <c r="A45" s="23"/>
      <c r="B45" s="39"/>
      <c r="C45" s="40"/>
      <c r="D45" s="41"/>
      <c r="E45" s="45"/>
      <c r="F45" s="15"/>
      <c r="G45" s="15"/>
      <c r="H45" s="22"/>
    </row>
    <row r="46" spans="1:9" ht="18.75" customHeight="1" thickBot="1" x14ac:dyDescent="0.3">
      <c r="A46" s="526" t="s">
        <v>241</v>
      </c>
      <c r="B46" s="527"/>
      <c r="C46" s="527"/>
      <c r="D46" s="527"/>
      <c r="E46" s="530"/>
      <c r="F46" s="81"/>
      <c r="G46" s="61"/>
      <c r="H46" s="82">
        <f>SUM(E27+(H44*90%))</f>
        <v>46.62</v>
      </c>
    </row>
    <row r="47" spans="1:9" ht="6.75" customHeight="1" thickBot="1" x14ac:dyDescent="0.3">
      <c r="A47" s="23"/>
      <c r="B47" s="39"/>
      <c r="C47" s="44"/>
      <c r="D47" s="44"/>
      <c r="E47" s="24"/>
      <c r="F47" s="81"/>
      <c r="G47" s="60"/>
      <c r="H47" s="35"/>
    </row>
    <row r="48" spans="1:9" ht="18.75" customHeight="1" thickBot="1" x14ac:dyDescent="0.3">
      <c r="A48" s="526" t="s">
        <v>133</v>
      </c>
      <c r="B48" s="527"/>
      <c r="C48" s="527"/>
      <c r="D48" s="527"/>
      <c r="E48" s="530"/>
      <c r="F48" s="84"/>
      <c r="G48" s="114"/>
      <c r="H48" s="83">
        <f>SUM(H25,H44)</f>
        <v>0</v>
      </c>
    </row>
    <row r="49" spans="1:8" ht="15" x14ac:dyDescent="0.25">
      <c r="E49" s="7"/>
      <c r="F49" s="6"/>
      <c r="G49" s="165"/>
    </row>
    <row r="50" spans="1:8" s="127" customFormat="1" ht="15" x14ac:dyDescent="0.25">
      <c r="A50" s="521" t="s">
        <v>89</v>
      </c>
      <c r="B50" s="521"/>
      <c r="C50" s="521"/>
      <c r="D50" s="521"/>
      <c r="E50" s="521"/>
      <c r="F50" s="521"/>
      <c r="G50" s="521"/>
      <c r="H50" s="521"/>
    </row>
    <row r="51" spans="1:8" s="138" customFormat="1" ht="15" x14ac:dyDescent="0.25">
      <c r="A51" s="522" t="s">
        <v>77</v>
      </c>
      <c r="B51" s="522"/>
      <c r="C51" s="522"/>
      <c r="D51" s="522"/>
      <c r="E51" s="522"/>
      <c r="F51" s="522"/>
      <c r="G51" s="522"/>
      <c r="H51" s="522"/>
    </row>
    <row r="52" spans="1:8" ht="15" x14ac:dyDescent="0.25">
      <c r="E52" s="7"/>
      <c r="F52" s="6"/>
      <c r="G52" s="165"/>
    </row>
    <row r="53" spans="1:8" ht="15" x14ac:dyDescent="0.25">
      <c r="B53" s="124"/>
      <c r="D53" s="505" t="s">
        <v>78</v>
      </c>
      <c r="E53" s="505"/>
      <c r="F53" s="505"/>
      <c r="G53" s="505"/>
      <c r="H53" s="140"/>
    </row>
    <row r="54" spans="1:8" ht="24.75" customHeight="1" x14ac:dyDescent="0.25">
      <c r="A54" s="146"/>
      <c r="B54" s="329" t="s">
        <v>98</v>
      </c>
      <c r="C54" s="20"/>
      <c r="E54" s="333" t="s">
        <v>257</v>
      </c>
      <c r="G54" s="332" t="s">
        <v>256</v>
      </c>
      <c r="H54" s="332" t="s">
        <v>258</v>
      </c>
    </row>
    <row r="55" spans="1:8" ht="13.5" customHeight="1" x14ac:dyDescent="0.25">
      <c r="C55" s="3"/>
      <c r="D55" s="3"/>
      <c r="E55" s="3"/>
      <c r="F55" s="3"/>
      <c r="G55" s="3"/>
    </row>
    <row r="56" spans="1:8" ht="16.5" customHeight="1" x14ac:dyDescent="0.25">
      <c r="A56" s="136" t="s">
        <v>37</v>
      </c>
      <c r="B56" s="124"/>
      <c r="C56" s="3" t="s">
        <v>38</v>
      </c>
      <c r="D56" s="512"/>
      <c r="E56" s="512"/>
      <c r="F56" s="512"/>
      <c r="G56" s="512"/>
      <c r="H56" s="512"/>
    </row>
    <row r="57" spans="1:8" s="127" customFormat="1" ht="45.75" customHeight="1" x14ac:dyDescent="0.25">
      <c r="A57" s="513" t="s">
        <v>297</v>
      </c>
      <c r="B57" s="513"/>
      <c r="C57" s="513"/>
      <c r="D57" s="513"/>
      <c r="E57" s="513"/>
      <c r="F57" s="513"/>
      <c r="G57" s="513"/>
      <c r="H57" s="513"/>
    </row>
    <row r="58" spans="1:8" ht="9" customHeight="1" x14ac:dyDescent="0.25">
      <c r="A58" s="551"/>
      <c r="B58" s="551"/>
      <c r="C58" s="551"/>
      <c r="D58" s="551"/>
      <c r="E58" s="551"/>
      <c r="F58" s="551"/>
      <c r="G58" s="551"/>
      <c r="H58" s="551"/>
    </row>
    <row r="59" spans="1:8" ht="26.25" customHeight="1" x14ac:dyDescent="0.25">
      <c r="A59" s="507" t="s">
        <v>88</v>
      </c>
      <c r="B59" s="507"/>
      <c r="C59" s="507"/>
      <c r="D59" s="507"/>
      <c r="E59" s="507"/>
      <c r="F59" s="507"/>
      <c r="G59" s="507"/>
      <c r="H59" s="507"/>
    </row>
    <row r="60" spans="1:8" ht="15" x14ac:dyDescent="0.25">
      <c r="A60" s="2"/>
      <c r="B60" s="552"/>
      <c r="C60" s="553"/>
      <c r="D60" s="553"/>
      <c r="E60" s="553"/>
      <c r="F60" s="553"/>
      <c r="G60" s="553"/>
      <c r="H60" s="553"/>
    </row>
    <row r="61" spans="1:8" ht="15" x14ac:dyDescent="0.25">
      <c r="A61" s="2"/>
      <c r="B61" s="166"/>
      <c r="C61" s="167"/>
      <c r="D61" s="167"/>
      <c r="E61" s="167"/>
      <c r="F61" s="167"/>
      <c r="G61" s="167"/>
      <c r="H61" s="167"/>
    </row>
    <row r="62" spans="1:8" ht="15" x14ac:dyDescent="0.25">
      <c r="B62" s="77"/>
      <c r="C62" s="547"/>
      <c r="D62" s="547"/>
      <c r="E62" s="547"/>
      <c r="F62" s="547"/>
      <c r="G62" s="547"/>
      <c r="H62" s="547"/>
    </row>
    <row r="63" spans="1:8" ht="15" x14ac:dyDescent="0.25">
      <c r="A63"/>
      <c r="B63" s="77"/>
      <c r="C63" s="547"/>
      <c r="D63" s="547"/>
      <c r="E63" s="547"/>
      <c r="F63" s="547"/>
      <c r="G63" s="547"/>
      <c r="H63" s="547"/>
    </row>
    <row r="64" spans="1:8" ht="15.75" x14ac:dyDescent="0.25">
      <c r="A64"/>
      <c r="B64" s="78"/>
      <c r="C64" s="547"/>
      <c r="D64" s="547"/>
      <c r="E64" s="547"/>
      <c r="F64" s="547"/>
      <c r="G64" s="547"/>
      <c r="H64" s="547"/>
    </row>
    <row r="65" spans="1:2" ht="15" x14ac:dyDescent="0.25">
      <c r="A65"/>
      <c r="B65" s="77"/>
    </row>
    <row r="66" spans="1:2" ht="15" x14ac:dyDescent="0.25">
      <c r="A66"/>
      <c r="B66" s="77"/>
    </row>
    <row r="67" spans="1:2" ht="15" x14ac:dyDescent="0.25">
      <c r="A67"/>
      <c r="B67" s="77"/>
    </row>
    <row r="68" spans="1:2" ht="15" x14ac:dyDescent="0.25">
      <c r="A68"/>
      <c r="B68" s="77"/>
    </row>
    <row r="69" spans="1:2" ht="15" x14ac:dyDescent="0.25">
      <c r="A69"/>
      <c r="B69" s="77"/>
    </row>
  </sheetData>
  <sheetProtection algorithmName="SHA-512" hashValue="2GWCZyuqyEiU6KTFpR2cl/7RdZRkPjBbbHSfnP77LfNQzxCrWtY1m67XrhcNU/aKtMD7YtNypBSE5rhBgpNbIg==" saltValue="vxZQJP9drwTJZ0B9cOJ4MA==" spinCount="100000" sheet="1" selectLockedCells="1"/>
  <mergeCells count="23">
    <mergeCell ref="A5:H5"/>
    <mergeCell ref="A6:E6"/>
    <mergeCell ref="G6:H6"/>
    <mergeCell ref="A29:E29"/>
    <mergeCell ref="A1:H1"/>
    <mergeCell ref="A2:H2"/>
    <mergeCell ref="A3:H3"/>
    <mergeCell ref="A4:D4"/>
    <mergeCell ref="E4:H4"/>
    <mergeCell ref="A44:B44"/>
    <mergeCell ref="A46:E46"/>
    <mergeCell ref="C64:H64"/>
    <mergeCell ref="A48:E48"/>
    <mergeCell ref="A50:H50"/>
    <mergeCell ref="A51:H51"/>
    <mergeCell ref="D53:G53"/>
    <mergeCell ref="D56:H56"/>
    <mergeCell ref="A57:H57"/>
    <mergeCell ref="A58:H58"/>
    <mergeCell ref="B60:H60"/>
    <mergeCell ref="C62:H62"/>
    <mergeCell ref="C63:H63"/>
    <mergeCell ref="A59:H59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6</xdr:col>
                    <xdr:colOff>523875</xdr:colOff>
                    <xdr:row>53</xdr:row>
                    <xdr:rowOff>104775</xdr:rowOff>
                  </from>
                  <to>
                    <xdr:col>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7</xdr:col>
                    <xdr:colOff>619125</xdr:colOff>
                    <xdr:row>53</xdr:row>
                    <xdr:rowOff>104775</xdr:rowOff>
                  </from>
                  <to>
                    <xdr:col>8</xdr:col>
                    <xdr:colOff>76200</xdr:colOff>
                    <xdr:row>54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showGridLines="0" showRuler="0" view="pageLayout" topLeftCell="A19" zoomScale="75" zoomScaleNormal="100" zoomScalePageLayoutView="75" workbookViewId="0">
      <selection activeCell="G55" sqref="G55"/>
    </sheetView>
  </sheetViews>
  <sheetFormatPr defaultRowHeight="16.5" customHeight="1" x14ac:dyDescent="0.25"/>
  <cols>
    <col min="1" max="1" width="10.140625" style="5" customWidth="1"/>
    <col min="2" max="2" width="55.7109375" style="76" customWidth="1"/>
    <col min="3" max="3" width="11.42578125" style="5" customWidth="1"/>
    <col min="4" max="4" width="6.7109375" style="5" customWidth="1"/>
    <col min="5" max="5" width="11.140625" style="5" customWidth="1"/>
    <col min="6" max="6" width="0.7109375" customWidth="1"/>
    <col min="7" max="7" width="12.140625" customWidth="1"/>
    <col min="8" max="8" width="13.28515625" style="7" customWidth="1"/>
    <col min="9" max="9" width="11.140625" customWidth="1"/>
    <col min="10" max="10" width="11.28515625" customWidth="1"/>
    <col min="12" max="12" width="49" customWidth="1"/>
  </cols>
  <sheetData>
    <row r="1" spans="1:23" s="2" customFormat="1" ht="18.75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23" s="2" customFormat="1" ht="12.75" customHeight="1" x14ac:dyDescent="0.25">
      <c r="A2" s="505" t="s">
        <v>254</v>
      </c>
      <c r="B2" s="505"/>
      <c r="C2" s="505"/>
      <c r="D2" s="505"/>
      <c r="E2" s="505"/>
      <c r="F2" s="505"/>
      <c r="G2" s="505"/>
      <c r="H2" s="505"/>
    </row>
    <row r="3" spans="1:23" s="2" customFormat="1" ht="13.5" customHeight="1" x14ac:dyDescent="0.25">
      <c r="A3" s="505"/>
      <c r="B3" s="505"/>
      <c r="C3" s="505"/>
      <c r="D3" s="505"/>
      <c r="E3" s="505"/>
      <c r="F3" s="505"/>
      <c r="G3" s="505"/>
      <c r="H3" s="505"/>
    </row>
    <row r="4" spans="1:23" s="2" customFormat="1" ht="20.25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23" s="9" customFormat="1" ht="3.7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23" s="2" customFormat="1" ht="15" x14ac:dyDescent="0.25">
      <c r="A6" s="515"/>
      <c r="B6" s="516"/>
      <c r="C6" s="516"/>
      <c r="D6" s="516"/>
      <c r="E6" s="517"/>
      <c r="F6" s="16"/>
      <c r="G6" s="515" t="s">
        <v>28</v>
      </c>
      <c r="H6" s="517"/>
      <c r="J6" s="9"/>
      <c r="K6" s="1"/>
      <c r="L6" s="1"/>
      <c r="M6" s="1"/>
      <c r="N6" s="1"/>
      <c r="O6" s="71"/>
      <c r="P6" s="72"/>
      <c r="Q6" s="96"/>
      <c r="R6" s="14"/>
      <c r="S6" s="14"/>
      <c r="T6" s="14"/>
    </row>
    <row r="7" spans="1:23" s="2" customFormat="1" ht="32.25" customHeight="1" x14ac:dyDescent="0.25">
      <c r="A7" s="27" t="s">
        <v>17</v>
      </c>
      <c r="B7" s="90" t="s">
        <v>2</v>
      </c>
      <c r="C7" s="27" t="s">
        <v>3</v>
      </c>
      <c r="D7" s="91" t="s">
        <v>23</v>
      </c>
      <c r="E7" s="92" t="s">
        <v>24</v>
      </c>
      <c r="F7" s="85"/>
      <c r="G7" s="27" t="s">
        <v>27</v>
      </c>
      <c r="H7" s="21" t="s">
        <v>24</v>
      </c>
      <c r="J7" s="9"/>
      <c r="K7" s="1"/>
      <c r="L7" s="1"/>
      <c r="M7" s="1"/>
      <c r="N7" s="1"/>
      <c r="O7" s="71"/>
      <c r="P7" s="72"/>
      <c r="Q7" s="14"/>
      <c r="R7" s="14"/>
      <c r="S7" s="14"/>
      <c r="T7" s="14"/>
    </row>
    <row r="8" spans="1:23" s="98" customFormat="1" ht="19.5" customHeight="1" x14ac:dyDescent="0.25">
      <c r="A8" s="100">
        <f>'ProductCode$'!A47</f>
        <v>4000226</v>
      </c>
      <c r="B8" s="130" t="str">
        <f>VLOOKUP(A8,'ProductCode$'!A2:C202,3,FALSE)</f>
        <v>HB Pencils (Staedtler brand)</v>
      </c>
      <c r="C8" s="133">
        <f>VLOOKUP(A8,'ProductCode$'!A2:D202,4,FALSE)</f>
        <v>0.4</v>
      </c>
      <c r="D8" s="37">
        <v>2</v>
      </c>
      <c r="E8" s="93">
        <f t="shared" ref="E8:E22" si="0">C8*D8</f>
        <v>0.8</v>
      </c>
      <c r="F8" s="94"/>
      <c r="G8" s="145"/>
      <c r="H8" s="95">
        <f t="shared" ref="H8:H22" si="1">G8*C8</f>
        <v>0</v>
      </c>
      <c r="I8" s="96"/>
      <c r="J8" s="96"/>
      <c r="K8" s="96"/>
      <c r="L8" s="96"/>
      <c r="M8" s="96"/>
      <c r="N8" s="96"/>
      <c r="O8" s="207"/>
      <c r="P8" s="204"/>
      <c r="Q8" s="96"/>
      <c r="R8" s="96"/>
      <c r="S8" s="99"/>
      <c r="T8" s="99"/>
      <c r="U8" s="99"/>
      <c r="V8" s="99"/>
      <c r="W8" s="99"/>
    </row>
    <row r="9" spans="1:23" s="98" customFormat="1" ht="19.5" customHeight="1" x14ac:dyDescent="0.25">
      <c r="A9" s="100">
        <f>'ProductCode$'!A48</f>
        <v>4000227</v>
      </c>
      <c r="B9" s="130" t="str">
        <f>VLOOKUP(A9,'ProductCode$'!A2:C202,3,FALSE)</f>
        <v>2B Pencils</v>
      </c>
      <c r="C9" s="133">
        <f>VLOOKUP(A9,'ProductCode$'!A2:D202,4,FALSE)</f>
        <v>0.4</v>
      </c>
      <c r="D9" s="37">
        <v>2</v>
      </c>
      <c r="E9" s="93">
        <f t="shared" si="0"/>
        <v>0.8</v>
      </c>
      <c r="F9" s="94"/>
      <c r="G9" s="145"/>
      <c r="H9" s="95">
        <f t="shared" si="1"/>
        <v>0</v>
      </c>
      <c r="I9" s="96"/>
      <c r="J9" s="96"/>
      <c r="K9" s="96"/>
      <c r="L9" s="96"/>
      <c r="M9" s="96"/>
      <c r="N9" s="96"/>
      <c r="O9" s="99"/>
      <c r="P9" s="99"/>
      <c r="Q9" s="99"/>
      <c r="R9" s="96"/>
      <c r="S9" s="99"/>
      <c r="T9" s="99"/>
      <c r="U9" s="99"/>
      <c r="V9" s="99"/>
      <c r="W9" s="99"/>
    </row>
    <row r="10" spans="1:23" s="98" customFormat="1" ht="19.5" customHeight="1" x14ac:dyDescent="0.25">
      <c r="A10" s="100">
        <f>'ProductCode$'!A42</f>
        <v>4000223</v>
      </c>
      <c r="B10" s="130" t="str">
        <f>VLOOKUP(A10,'ProductCode$'!A2:C202,3,FALSE)</f>
        <v>Coloured Pencils (Pack 12) Staedtler Norris brand</v>
      </c>
      <c r="C10" s="133">
        <f>VLOOKUP(A10,'ProductCode$'!A2:D202,4,FALSE)</f>
        <v>4.4000000000000004</v>
      </c>
      <c r="D10" s="37">
        <v>1</v>
      </c>
      <c r="E10" s="93">
        <f>C10*D10</f>
        <v>4.4000000000000004</v>
      </c>
      <c r="F10" s="94"/>
      <c r="G10" s="145"/>
      <c r="H10" s="95">
        <f>G10*C10</f>
        <v>0</v>
      </c>
      <c r="I10" s="96"/>
      <c r="J10" s="96"/>
      <c r="K10" s="96"/>
      <c r="L10" s="96"/>
      <c r="M10" s="96"/>
      <c r="N10" s="96"/>
      <c r="O10" s="99"/>
      <c r="P10" s="99"/>
      <c r="Q10" s="99"/>
      <c r="R10" s="99"/>
      <c r="S10" s="99"/>
    </row>
    <row r="11" spans="1:23" s="96" customFormat="1" ht="19.5" customHeight="1" x14ac:dyDescent="0.25">
      <c r="A11" s="37">
        <f>'ProductCode$'!A64</f>
        <v>4000248</v>
      </c>
      <c r="B11" s="130" t="str">
        <f>VLOOKUP(A11,'ProductCode$'!A2:C202,3,FALSE)</f>
        <v>Eraser</v>
      </c>
      <c r="C11" s="133">
        <f>VLOOKUP(A11,'ProductCode$'!A2:D202,4,FALSE)</f>
        <v>0.35</v>
      </c>
      <c r="D11" s="37">
        <v>1</v>
      </c>
      <c r="E11" s="93">
        <f>C11*D11</f>
        <v>0.35</v>
      </c>
      <c r="F11" s="94"/>
      <c r="G11" s="145"/>
      <c r="H11" s="95">
        <f>G11*C11</f>
        <v>0</v>
      </c>
      <c r="Q11" s="99"/>
      <c r="R11" s="99"/>
      <c r="S11" s="99"/>
    </row>
    <row r="12" spans="1:23" s="98" customFormat="1" ht="19.5" customHeight="1" x14ac:dyDescent="0.25">
      <c r="A12" s="37">
        <f>'ProductCode$'!A80</f>
        <v>4000255</v>
      </c>
      <c r="B12" s="130" t="s">
        <v>72</v>
      </c>
      <c r="C12" s="133">
        <f>VLOOKUP(A12,'ProductCode$'!A2:D202,4,FALSE)</f>
        <v>1.6</v>
      </c>
      <c r="D12" s="37">
        <v>1</v>
      </c>
      <c r="E12" s="93">
        <f>C12*D12</f>
        <v>1.6</v>
      </c>
      <c r="F12" s="94"/>
      <c r="G12" s="145"/>
      <c r="H12" s="95">
        <f>G12*C12</f>
        <v>0</v>
      </c>
      <c r="I12" s="96"/>
      <c r="K12" s="96"/>
      <c r="L12" s="96"/>
      <c r="M12" s="96"/>
      <c r="N12" s="96"/>
      <c r="O12" s="99"/>
      <c r="P12" s="99"/>
      <c r="Q12" s="99"/>
      <c r="R12" s="99"/>
      <c r="S12" s="99"/>
    </row>
    <row r="13" spans="1:23" s="98" customFormat="1" ht="19.5" customHeight="1" x14ac:dyDescent="0.25">
      <c r="A13" s="100">
        <f>'ProductCode$'!A52</f>
        <v>4000232</v>
      </c>
      <c r="B13" s="130" t="str">
        <f>VLOOKUP(A13,'ProductCode$'!A2:C202,3,FALSE)</f>
        <v>Blue Pen</v>
      </c>
      <c r="C13" s="133">
        <f>VLOOKUP(A13,'ProductCode$'!A2:D202,4,FALSE)</f>
        <v>0.5</v>
      </c>
      <c r="D13" s="37">
        <v>4</v>
      </c>
      <c r="E13" s="93">
        <f t="shared" si="0"/>
        <v>2</v>
      </c>
      <c r="F13" s="94"/>
      <c r="G13" s="145"/>
      <c r="H13" s="95">
        <f t="shared" si="1"/>
        <v>0</v>
      </c>
      <c r="I13" s="96"/>
      <c r="J13" s="96"/>
      <c r="K13" s="96"/>
      <c r="L13" s="96"/>
      <c r="M13" s="96"/>
      <c r="N13" s="96"/>
      <c r="O13" s="99"/>
      <c r="P13" s="99"/>
      <c r="Q13" s="99"/>
      <c r="R13" s="99"/>
      <c r="S13" s="99"/>
    </row>
    <row r="14" spans="1:23" s="98" customFormat="1" ht="19.5" customHeight="1" x14ac:dyDescent="0.25">
      <c r="A14" s="100">
        <f>'ProductCode$'!A54</f>
        <v>4000234</v>
      </c>
      <c r="B14" s="130" t="str">
        <f>VLOOKUP(A14,'ProductCode$'!A2:C202,3,FALSE)</f>
        <v>Black Pen</v>
      </c>
      <c r="C14" s="133">
        <f>VLOOKUP(A14,'ProductCode$'!A2:D202,4,FALSE)</f>
        <v>0.5</v>
      </c>
      <c r="D14" s="37">
        <v>4</v>
      </c>
      <c r="E14" s="93">
        <f t="shared" si="0"/>
        <v>2</v>
      </c>
      <c r="F14" s="94"/>
      <c r="G14" s="145"/>
      <c r="H14" s="95">
        <f t="shared" si="1"/>
        <v>0</v>
      </c>
      <c r="I14" s="96"/>
      <c r="J14" s="96"/>
      <c r="K14" s="96"/>
      <c r="L14" s="96"/>
      <c r="M14" s="96"/>
      <c r="N14" s="99"/>
      <c r="O14" s="99"/>
      <c r="P14" s="99"/>
      <c r="Q14" s="99"/>
      <c r="R14" s="99"/>
      <c r="S14" s="99"/>
    </row>
    <row r="15" spans="1:23" s="98" customFormat="1" ht="19.5" customHeight="1" x14ac:dyDescent="0.25">
      <c r="A15" s="100">
        <f>'ProductCode$'!A53</f>
        <v>4000233</v>
      </c>
      <c r="B15" s="130" t="str">
        <f>VLOOKUP(A15,'ProductCode$'!A2:C202,3,FALSE)</f>
        <v>Red Pen</v>
      </c>
      <c r="C15" s="133">
        <f>VLOOKUP(A15,'ProductCode$'!A2:D202,4,FALSE)</f>
        <v>0.5</v>
      </c>
      <c r="D15" s="37">
        <v>2</v>
      </c>
      <c r="E15" s="93">
        <f t="shared" si="0"/>
        <v>1</v>
      </c>
      <c r="F15" s="94"/>
      <c r="G15" s="145"/>
      <c r="H15" s="95">
        <f t="shared" si="1"/>
        <v>0</v>
      </c>
      <c r="I15" s="96"/>
      <c r="J15" s="96"/>
      <c r="K15" s="207"/>
      <c r="L15" s="204"/>
      <c r="M15" s="96"/>
      <c r="N15" s="96"/>
      <c r="O15" s="99"/>
      <c r="P15" s="99"/>
      <c r="Q15" s="99"/>
      <c r="R15" s="99"/>
      <c r="S15" s="99"/>
    </row>
    <row r="16" spans="1:23" s="98" customFormat="1" ht="19.5" customHeight="1" x14ac:dyDescent="0.25">
      <c r="A16" s="100">
        <v>4000235</v>
      </c>
      <c r="B16" s="130" t="str">
        <f>VLOOKUP(A16,'ProductCode$'!A2:C202,3,FALSE)</f>
        <v>Highlighter pens (different colours)</v>
      </c>
      <c r="C16" s="133">
        <f>VLOOKUP(A16,'ProductCode$'!A2:D202,4,FALSE)</f>
        <v>1.3</v>
      </c>
      <c r="D16" s="37">
        <v>2</v>
      </c>
      <c r="E16" s="93">
        <f t="shared" ref="E16" si="2">C16*D16</f>
        <v>2.6</v>
      </c>
      <c r="F16" s="94"/>
      <c r="G16" s="145"/>
      <c r="H16" s="95">
        <f t="shared" si="1"/>
        <v>0</v>
      </c>
      <c r="I16" s="96"/>
      <c r="J16" s="96"/>
      <c r="K16" s="207"/>
      <c r="L16" s="204"/>
      <c r="M16" s="96"/>
      <c r="N16" s="96"/>
      <c r="O16" s="99"/>
      <c r="P16" s="99"/>
      <c r="Q16" s="99"/>
      <c r="R16" s="99"/>
      <c r="S16" s="99"/>
    </row>
    <row r="17" spans="1:23" s="96" customFormat="1" ht="19.5" customHeight="1" x14ac:dyDescent="0.25">
      <c r="A17" s="37">
        <f>'ProductCode$'!A73</f>
        <v>4000252</v>
      </c>
      <c r="B17" s="130" t="str">
        <f>VLOOKUP(A17,'ProductCode$'!A2:C202,3,FALSE)</f>
        <v xml:space="preserve">Plastic (not metal) Ruler 30cm - clear </v>
      </c>
      <c r="C17" s="133">
        <f>VLOOKUP(A17,'ProductCode$'!A2:D202,4,FALSE)</f>
        <v>0.55000000000000004</v>
      </c>
      <c r="D17" s="37">
        <v>1</v>
      </c>
      <c r="E17" s="93">
        <f t="shared" si="0"/>
        <v>0.55000000000000004</v>
      </c>
      <c r="F17" s="94"/>
      <c r="G17" s="145"/>
      <c r="H17" s="95">
        <f t="shared" si="1"/>
        <v>0</v>
      </c>
      <c r="K17" s="207"/>
      <c r="L17" s="204"/>
      <c r="N17" s="99"/>
      <c r="O17" s="99"/>
      <c r="P17" s="99"/>
      <c r="Q17" s="99"/>
      <c r="R17" s="99"/>
      <c r="S17" s="99"/>
    </row>
    <row r="18" spans="1:23" s="96" customFormat="1" ht="19.5" customHeight="1" x14ac:dyDescent="0.25">
      <c r="A18" s="37">
        <f>'ProductCode$'!A87</f>
        <v>4000245</v>
      </c>
      <c r="B18" s="132" t="s">
        <v>64</v>
      </c>
      <c r="C18" s="133">
        <f>VLOOKUP(A18,'ProductCode$'!A2:D202,4,FALSE)</f>
        <v>0.9</v>
      </c>
      <c r="D18" s="37">
        <v>1</v>
      </c>
      <c r="E18" s="93">
        <f t="shared" si="0"/>
        <v>0.9</v>
      </c>
      <c r="F18" s="94"/>
      <c r="G18" s="145"/>
      <c r="H18" s="95">
        <f t="shared" si="1"/>
        <v>0</v>
      </c>
      <c r="K18" s="98"/>
      <c r="L18" s="98"/>
      <c r="M18" s="98"/>
      <c r="N18" s="98"/>
      <c r="O18" s="98"/>
      <c r="P18" s="98"/>
      <c r="Q18" s="98"/>
      <c r="S18" s="99"/>
      <c r="T18" s="99"/>
      <c r="U18" s="99"/>
      <c r="V18" s="99"/>
      <c r="W18" s="99"/>
    </row>
    <row r="19" spans="1:23" s="96" customFormat="1" ht="19.5" customHeight="1" x14ac:dyDescent="0.25">
      <c r="A19" s="37">
        <f>'ProductCode$'!A88</f>
        <v>4000246</v>
      </c>
      <c r="B19" s="119" t="s">
        <v>65</v>
      </c>
      <c r="C19" s="133">
        <f>VLOOKUP(A19,'ProductCode$'!A2:D202,4,FALSE)</f>
        <v>1.2</v>
      </c>
      <c r="D19" s="37">
        <v>1</v>
      </c>
      <c r="E19" s="93">
        <f t="shared" si="0"/>
        <v>1.2</v>
      </c>
      <c r="F19" s="94"/>
      <c r="G19" s="145"/>
      <c r="H19" s="95">
        <f t="shared" si="1"/>
        <v>0</v>
      </c>
      <c r="K19" s="98"/>
      <c r="L19" s="98"/>
      <c r="M19" s="98"/>
      <c r="N19" s="98"/>
      <c r="O19" s="98"/>
      <c r="P19" s="98"/>
      <c r="Q19" s="98"/>
      <c r="S19" s="99"/>
      <c r="T19" s="99"/>
      <c r="U19" s="99"/>
      <c r="V19" s="99"/>
      <c r="W19" s="99"/>
    </row>
    <row r="20" spans="1:23" s="98" customFormat="1" ht="19.5" customHeight="1" x14ac:dyDescent="0.25">
      <c r="A20" s="37">
        <f>'ProductCode$'!A27</f>
        <v>4000213</v>
      </c>
      <c r="B20" s="130" t="str">
        <f>VLOOKUP(A20,'ProductCode$'!A2:C202,3,FALSE)</f>
        <v>A4 Binder Books lined (64 page)</v>
      </c>
      <c r="C20" s="133">
        <f>VLOOKUP(A20,'ProductCode$'!A2:D202,4,FALSE)</f>
        <v>1.2</v>
      </c>
      <c r="D20" s="37">
        <v>8</v>
      </c>
      <c r="E20" s="93">
        <f>C20*D20</f>
        <v>9.6</v>
      </c>
      <c r="F20" s="94"/>
      <c r="G20" s="145"/>
      <c r="H20" s="95">
        <f>G20*C20</f>
        <v>0</v>
      </c>
      <c r="I20" s="96"/>
      <c r="J20" s="97"/>
      <c r="U20" s="99"/>
      <c r="V20" s="99"/>
      <c r="W20" s="99"/>
    </row>
    <row r="21" spans="1:23" s="98" customFormat="1" ht="19.5" customHeight="1" x14ac:dyDescent="0.25">
      <c r="A21" s="37">
        <v>4000700</v>
      </c>
      <c r="B21" s="130" t="str">
        <f>VLOOKUP(A21,'ProductCode$'!A2:C202,3,FALSE)</f>
        <v>Notebook A5 Hard Cover 200 pg (Maths)</v>
      </c>
      <c r="C21" s="133">
        <f>VLOOKUP(A21,'ProductCode$'!A2:D202,4,FALSE)</f>
        <v>3</v>
      </c>
      <c r="D21" s="37">
        <v>1</v>
      </c>
      <c r="E21" s="93">
        <f>C21*D21</f>
        <v>3</v>
      </c>
      <c r="F21" s="94"/>
      <c r="G21" s="145"/>
      <c r="H21" s="95">
        <f>G21*C21</f>
        <v>0</v>
      </c>
      <c r="I21" s="96"/>
      <c r="J21" s="97"/>
      <c r="U21" s="99"/>
      <c r="V21" s="99"/>
      <c r="W21" s="99"/>
    </row>
    <row r="22" spans="1:23" s="98" customFormat="1" ht="19.5" customHeight="1" x14ac:dyDescent="0.25">
      <c r="A22" s="37">
        <f>'ProductCode$'!A102</f>
        <v>4000270</v>
      </c>
      <c r="B22" s="130" t="str">
        <f>VLOOKUP(A22,'ProductCode$'!A2:C202,3,FALSE)</f>
        <v>USB stick (Retractable or Flip Top) 8+GB</v>
      </c>
      <c r="C22" s="133">
        <f>VLOOKUP(A22,'ProductCode$'!A2:D202,4,FALSE)</f>
        <v>9</v>
      </c>
      <c r="D22" s="37">
        <v>1</v>
      </c>
      <c r="E22" s="93">
        <f t="shared" si="0"/>
        <v>9</v>
      </c>
      <c r="F22" s="94"/>
      <c r="G22" s="145"/>
      <c r="H22" s="95">
        <f t="shared" si="1"/>
        <v>0</v>
      </c>
      <c r="I22" s="96"/>
    </row>
    <row r="23" spans="1:23" s="98" customFormat="1" ht="4.5" customHeight="1" x14ac:dyDescent="0.25">
      <c r="A23" s="171"/>
      <c r="B23" s="172"/>
      <c r="C23" s="179"/>
      <c r="D23" s="173"/>
      <c r="E23" s="180"/>
      <c r="F23" s="94"/>
      <c r="G23" s="175"/>
      <c r="H23" s="176"/>
    </row>
    <row r="24" spans="1:23" s="98" customFormat="1" ht="18.75" customHeight="1" x14ac:dyDescent="0.25">
      <c r="A24" s="171"/>
      <c r="B24" s="172"/>
      <c r="C24" s="181" t="s">
        <v>29</v>
      </c>
      <c r="D24" s="182"/>
      <c r="E24" s="183">
        <f>SUM(E8:E23)</f>
        <v>39.799999999999997</v>
      </c>
      <c r="F24" s="94"/>
      <c r="G24" s="184" t="s">
        <v>29</v>
      </c>
      <c r="H24" s="185">
        <f>SUM(H8:H23)</f>
        <v>0</v>
      </c>
    </row>
    <row r="25" spans="1:23" s="98" customFormat="1" ht="6" customHeight="1" thickBot="1" x14ac:dyDescent="0.3">
      <c r="A25" s="171"/>
      <c r="B25" s="172"/>
      <c r="C25" s="179"/>
      <c r="D25" s="173"/>
      <c r="E25" s="186"/>
      <c r="F25" s="99"/>
      <c r="G25" s="175"/>
      <c r="H25" s="176"/>
      <c r="I25" s="96"/>
    </row>
    <row r="26" spans="1:23" s="98" customFormat="1" ht="19.5" customHeight="1" thickBot="1" x14ac:dyDescent="0.3">
      <c r="A26" s="187" t="s">
        <v>26</v>
      </c>
      <c r="B26" s="188"/>
      <c r="C26" s="189"/>
      <c r="D26" s="190"/>
      <c r="E26" s="191">
        <f>SUM(E24*90%)</f>
        <v>35.82</v>
      </c>
      <c r="F26" s="192"/>
      <c r="G26" s="193"/>
      <c r="H26" s="194"/>
    </row>
    <row r="27" spans="1:23" s="98" customFormat="1" ht="4.5" customHeight="1" x14ac:dyDescent="0.25">
      <c r="A27" s="198"/>
      <c r="B27" s="199"/>
      <c r="C27" s="200"/>
      <c r="D27" s="201"/>
      <c r="E27" s="194"/>
      <c r="F27" s="192"/>
      <c r="G27" s="193"/>
      <c r="H27" s="194"/>
    </row>
    <row r="28" spans="1:23" s="98" customFormat="1" ht="15" x14ac:dyDescent="0.25">
      <c r="A28" s="539" t="s">
        <v>31</v>
      </c>
      <c r="B28" s="540"/>
      <c r="C28" s="540"/>
      <c r="D28" s="540"/>
      <c r="E28" s="541"/>
      <c r="F28" s="195"/>
      <c r="G28" s="196"/>
      <c r="H28" s="197"/>
      <c r="I28" s="96"/>
      <c r="J28" s="96"/>
      <c r="U28" s="99"/>
      <c r="V28" s="99"/>
      <c r="W28" s="99"/>
    </row>
    <row r="29" spans="1:23" s="98" customFormat="1" ht="20.25" customHeight="1" x14ac:dyDescent="0.25">
      <c r="A29" s="37">
        <f>'ProductCode$'!A102</f>
        <v>4000270</v>
      </c>
      <c r="B29" s="130" t="s">
        <v>239</v>
      </c>
      <c r="C29" s="133">
        <f>VLOOKUP(A29,'ProductCode$'!A2:D1204,4,FALSE)</f>
        <v>9</v>
      </c>
      <c r="D29" s="37">
        <v>1</v>
      </c>
      <c r="E29" s="93">
        <f t="shared" ref="E29:E34" si="3">C29*D29</f>
        <v>9</v>
      </c>
      <c r="F29" s="94"/>
      <c r="G29" s="145"/>
      <c r="H29" s="95">
        <f t="shared" ref="H29:H34" si="4">G29*C29</f>
        <v>0</v>
      </c>
      <c r="I29" s="96"/>
    </row>
    <row r="30" spans="1:23" s="98" customFormat="1" ht="20.25" customHeight="1" x14ac:dyDescent="0.25">
      <c r="A30" s="37">
        <f>'ProductCode$'!A47</f>
        <v>4000226</v>
      </c>
      <c r="B30" s="130" t="s">
        <v>177</v>
      </c>
      <c r="C30" s="133">
        <f>VLOOKUP(A30,'ProductCode$'!A2:D204,4,FALSE)</f>
        <v>0.4</v>
      </c>
      <c r="D30" s="37">
        <v>36</v>
      </c>
      <c r="E30" s="93">
        <f t="shared" si="3"/>
        <v>14.4</v>
      </c>
      <c r="F30" s="94"/>
      <c r="G30" s="145"/>
      <c r="H30" s="95">
        <f t="shared" si="4"/>
        <v>0</v>
      </c>
      <c r="I30" s="96"/>
    </row>
    <row r="31" spans="1:23" s="98" customFormat="1" ht="20.25" customHeight="1" x14ac:dyDescent="0.25">
      <c r="A31" s="100">
        <f>'ProductCode$'!A59</f>
        <v>4000239</v>
      </c>
      <c r="B31" s="130" t="str">
        <f>VLOOKUP(A31,'ProductCode$'!A2:C202,3,FALSE)</f>
        <v>Lead pencil HB - Art</v>
      </c>
      <c r="C31" s="133">
        <f>VLOOKUP(A31,'ProductCode$'!A2:D202,4,FALSE)</f>
        <v>1</v>
      </c>
      <c r="D31" s="37">
        <v>2</v>
      </c>
      <c r="E31" s="93">
        <f t="shared" si="3"/>
        <v>2</v>
      </c>
      <c r="F31" s="94"/>
      <c r="G31" s="145"/>
      <c r="H31" s="95">
        <f t="shared" si="4"/>
        <v>0</v>
      </c>
      <c r="I31" s="96"/>
      <c r="J31" s="96"/>
      <c r="K31" s="96"/>
      <c r="L31" s="96"/>
      <c r="M31" s="96"/>
      <c r="N31" s="96"/>
      <c r="O31" s="207"/>
      <c r="P31" s="204"/>
      <c r="Q31" s="96"/>
      <c r="R31" s="96"/>
      <c r="S31" s="99"/>
      <c r="T31" s="99"/>
      <c r="U31" s="99"/>
      <c r="V31" s="99"/>
      <c r="W31" s="99"/>
    </row>
    <row r="32" spans="1:23" s="98" customFormat="1" ht="20.25" customHeight="1" x14ac:dyDescent="0.25">
      <c r="A32" s="100">
        <f>'ProductCode$'!A60</f>
        <v>4000240</v>
      </c>
      <c r="B32" s="130" t="str">
        <f>VLOOKUP(A32,'ProductCode$'!A2:C202,3,FALSE)</f>
        <v>Lead pencil 2B - Art</v>
      </c>
      <c r="C32" s="133">
        <f>VLOOKUP(A32,'ProductCode$'!A2:D202,4,FALSE)</f>
        <v>1</v>
      </c>
      <c r="D32" s="37">
        <v>2</v>
      </c>
      <c r="E32" s="93">
        <f t="shared" si="3"/>
        <v>2</v>
      </c>
      <c r="F32" s="94"/>
      <c r="G32" s="145"/>
      <c r="H32" s="95">
        <f t="shared" si="4"/>
        <v>0</v>
      </c>
      <c r="I32" s="96"/>
      <c r="J32" s="96"/>
      <c r="K32" s="96"/>
      <c r="L32" s="96"/>
      <c r="M32" s="96"/>
      <c r="N32" s="96"/>
      <c r="O32" s="99"/>
      <c r="P32" s="99"/>
      <c r="Q32" s="99"/>
      <c r="R32" s="96"/>
      <c r="S32" s="99"/>
      <c r="T32" s="99"/>
      <c r="U32" s="99"/>
      <c r="V32" s="99"/>
      <c r="W32" s="99"/>
    </row>
    <row r="33" spans="1:23" s="98" customFormat="1" ht="20.25" customHeight="1" x14ac:dyDescent="0.25">
      <c r="A33" s="100">
        <f>'ProductCode$'!A58</f>
        <v>4000238</v>
      </c>
      <c r="B33" s="130" t="str">
        <f>VLOOKUP(A33,'ProductCode$'!A2:C202,3,FALSE)</f>
        <v>Lead pencil 4B - Art</v>
      </c>
      <c r="C33" s="133">
        <f>VLOOKUP(A33,'ProductCode$'!A2:D202,4,FALSE)</f>
        <v>1</v>
      </c>
      <c r="D33" s="37">
        <v>1</v>
      </c>
      <c r="E33" s="93">
        <f t="shared" si="3"/>
        <v>1</v>
      </c>
      <c r="F33" s="94"/>
      <c r="G33" s="145"/>
      <c r="H33" s="95">
        <f t="shared" si="4"/>
        <v>0</v>
      </c>
      <c r="I33" s="96"/>
      <c r="J33" s="96"/>
      <c r="N33" s="96"/>
      <c r="O33" s="99"/>
      <c r="P33" s="99"/>
      <c r="Q33" s="99"/>
      <c r="R33" s="96"/>
      <c r="S33" s="99"/>
      <c r="T33" s="99"/>
      <c r="U33" s="99"/>
      <c r="V33" s="99"/>
      <c r="W33" s="99"/>
    </row>
    <row r="34" spans="1:23" s="98" customFormat="1" ht="20.25" customHeight="1" x14ac:dyDescent="0.25">
      <c r="A34" s="100">
        <f>'ProductCode$'!A57</f>
        <v>4000237</v>
      </c>
      <c r="B34" s="130" t="str">
        <f>VLOOKUP(A34,'ProductCode$'!A2:C202,3,FALSE)</f>
        <v>Lead pencil 6B - Art</v>
      </c>
      <c r="C34" s="133">
        <f>VLOOKUP(A34,'ProductCode$'!A2:D202,4,FALSE)</f>
        <v>1</v>
      </c>
      <c r="D34" s="37">
        <v>1</v>
      </c>
      <c r="E34" s="93">
        <f t="shared" si="3"/>
        <v>1</v>
      </c>
      <c r="F34" s="94"/>
      <c r="G34" s="145"/>
      <c r="H34" s="95">
        <f t="shared" si="4"/>
        <v>0</v>
      </c>
      <c r="I34" s="96"/>
      <c r="J34" s="96"/>
      <c r="K34" s="99"/>
      <c r="L34" s="99"/>
      <c r="M34" s="99"/>
      <c r="N34" s="96"/>
      <c r="O34" s="99"/>
      <c r="P34" s="99"/>
      <c r="Q34" s="99"/>
      <c r="R34" s="99"/>
      <c r="S34" s="99"/>
    </row>
    <row r="35" spans="1:23" s="98" customFormat="1" ht="20.25" customHeight="1" x14ac:dyDescent="0.25">
      <c r="A35" s="37">
        <f>'ProductCode$'!A61</f>
        <v>4000241</v>
      </c>
      <c r="B35" s="130" t="str">
        <f>VLOOKUP(A35,'ProductCode$'!A2:C202,3,FALSE)</f>
        <v>Fine point black pen - Art</v>
      </c>
      <c r="C35" s="133">
        <f>VLOOKUP(A35,'ProductCode$'!A2:D202,4,FALSE)</f>
        <v>2.2999999999999998</v>
      </c>
      <c r="D35" s="37">
        <v>1</v>
      </c>
      <c r="E35" s="93">
        <f t="shared" ref="E35:E40" si="5">C35*D35</f>
        <v>2.2999999999999998</v>
      </c>
      <c r="F35" s="94"/>
      <c r="G35" s="145"/>
      <c r="H35" s="95">
        <f t="shared" ref="H35:H40" si="6">G35*C35</f>
        <v>0</v>
      </c>
      <c r="I35" s="96"/>
      <c r="K35" s="96"/>
      <c r="L35" s="96"/>
      <c r="M35" s="96"/>
      <c r="N35" s="96"/>
      <c r="O35" s="99"/>
      <c r="P35" s="99"/>
      <c r="Q35" s="99"/>
      <c r="R35" s="99"/>
      <c r="S35" s="99"/>
    </row>
    <row r="36" spans="1:23" s="98" customFormat="1" ht="20.25" customHeight="1" x14ac:dyDescent="0.25">
      <c r="A36" s="37">
        <v>4000242</v>
      </c>
      <c r="B36" s="130" t="s">
        <v>138</v>
      </c>
      <c r="C36" s="133">
        <f>VLOOKUP(A36,'ProductCode$'!A2:D202,4,FALSE)</f>
        <v>33.5</v>
      </c>
      <c r="D36" s="37">
        <v>1</v>
      </c>
      <c r="E36" s="93">
        <f t="shared" si="5"/>
        <v>33.5</v>
      </c>
      <c r="F36" s="94"/>
      <c r="G36" s="145"/>
      <c r="H36" s="95">
        <f t="shared" si="6"/>
        <v>0</v>
      </c>
      <c r="I36" s="96"/>
      <c r="K36" s="96"/>
      <c r="L36" s="96"/>
      <c r="M36" s="96"/>
      <c r="N36" s="96"/>
      <c r="O36" s="99"/>
      <c r="P36" s="99"/>
      <c r="Q36" s="99"/>
      <c r="R36" s="99"/>
      <c r="S36" s="99"/>
    </row>
    <row r="37" spans="1:23" s="98" customFormat="1" ht="20.25" customHeight="1" x14ac:dyDescent="0.25">
      <c r="A37" s="37">
        <f>'ProductCode$'!A105</f>
        <v>4000278</v>
      </c>
      <c r="B37" s="130" t="str">
        <f>VLOOKUP(A37,'ProductCode$'!A2:C202,3,FALSE)</f>
        <v>Clear Safety Glasses</v>
      </c>
      <c r="C37" s="133">
        <f>VLOOKUP(A37,'ProductCode$'!A2:D202,4,FALSE)</f>
        <v>3.7</v>
      </c>
      <c r="D37" s="37">
        <v>1</v>
      </c>
      <c r="E37" s="93">
        <f t="shared" si="5"/>
        <v>3.7</v>
      </c>
      <c r="F37" s="94"/>
      <c r="G37" s="145"/>
      <c r="H37" s="95">
        <f t="shared" si="6"/>
        <v>0</v>
      </c>
    </row>
    <row r="38" spans="1:23" s="98" customFormat="1" ht="20.25" customHeight="1" x14ac:dyDescent="0.25">
      <c r="A38" s="37">
        <v>4000220</v>
      </c>
      <c r="B38" s="130" t="str">
        <f>VLOOKUP(A38,'ProductCode$'!A2:C202,3,FALSE)</f>
        <v>A4 Zipper Binder</v>
      </c>
      <c r="C38" s="133">
        <f>VLOOKUP(A38,'ProductCode$'!A2:D202,4,FALSE)</f>
        <v>7</v>
      </c>
      <c r="D38" s="37">
        <v>1</v>
      </c>
      <c r="E38" s="93">
        <f t="shared" si="5"/>
        <v>7</v>
      </c>
      <c r="F38" s="94"/>
      <c r="G38" s="145"/>
      <c r="H38" s="95">
        <f t="shared" si="6"/>
        <v>0</v>
      </c>
    </row>
    <row r="39" spans="1:23" s="98" customFormat="1" ht="20.25" customHeight="1" x14ac:dyDescent="0.25">
      <c r="A39" s="37">
        <v>4000247</v>
      </c>
      <c r="B39" s="130" t="str">
        <f>VLOOKUP(A39,'ProductCode$'!A2:C202,3,FALSE)</f>
        <v>Pencil Case Clear</v>
      </c>
      <c r="C39" s="133">
        <f>VLOOKUP(A39,'ProductCode$'!A2:D202,4,FALSE)</f>
        <v>5</v>
      </c>
      <c r="D39" s="37">
        <v>1</v>
      </c>
      <c r="E39" s="93">
        <f t="shared" si="5"/>
        <v>5</v>
      </c>
      <c r="F39" s="94"/>
      <c r="G39" s="145"/>
      <c r="H39" s="95">
        <f t="shared" si="6"/>
        <v>0</v>
      </c>
    </row>
    <row r="40" spans="1:23" s="98" customFormat="1" ht="28.5" customHeight="1" x14ac:dyDescent="0.25">
      <c r="A40" s="100">
        <v>4000697</v>
      </c>
      <c r="B40" s="218" t="str">
        <f>VLOOKUP(A40,'ProductCode$'!A2:C202,3,FALSE)</f>
        <v>Padlock for School Locker (Lockwood 4 Combination 40mm Brass Padlock)</v>
      </c>
      <c r="C40" s="133">
        <f>VLOOKUP(A40,'ProductCode$'!A2:D202,4,FALSE)</f>
        <v>22</v>
      </c>
      <c r="D40" s="37">
        <v>1</v>
      </c>
      <c r="E40" s="93">
        <f t="shared" si="5"/>
        <v>22</v>
      </c>
      <c r="F40" s="94"/>
      <c r="G40" s="145"/>
      <c r="H40" s="95">
        <f t="shared" si="6"/>
        <v>0</v>
      </c>
    </row>
    <row r="41" spans="1:23" ht="3.75" customHeight="1" x14ac:dyDescent="0.25">
      <c r="A41" s="23"/>
      <c r="B41" s="39"/>
      <c r="C41" s="40"/>
      <c r="D41" s="41"/>
      <c r="E41" s="45"/>
      <c r="F41" s="14"/>
      <c r="G41" s="28"/>
      <c r="H41" s="22"/>
    </row>
    <row r="42" spans="1:23" ht="16.5" customHeight="1" x14ac:dyDescent="0.25">
      <c r="A42" s="23"/>
      <c r="B42" s="39"/>
      <c r="C42" s="51"/>
      <c r="D42" s="41"/>
      <c r="E42" s="60"/>
      <c r="F42" s="15"/>
      <c r="G42" s="58" t="s">
        <v>29</v>
      </c>
      <c r="H42" s="65">
        <f>SUM(H29:H41)</f>
        <v>0</v>
      </c>
    </row>
    <row r="43" spans="1:23" ht="5.25" customHeight="1" x14ac:dyDescent="0.25">
      <c r="A43" s="23"/>
      <c r="B43" s="39"/>
      <c r="C43" s="40"/>
      <c r="D43" s="41"/>
      <c r="E43" s="45"/>
      <c r="F43" s="15"/>
      <c r="G43" s="15"/>
      <c r="H43" s="22"/>
    </row>
    <row r="44" spans="1:23" s="13" customFormat="1" ht="46.5" customHeight="1" x14ac:dyDescent="0.25">
      <c r="A44" s="37">
        <v>4000691</v>
      </c>
      <c r="B44" s="130" t="str">
        <f>VLOOKUP(A44,'ProductCode$'!A2:C202,3,FALSE)</f>
        <v>TI-nspire CX NON CAS Graphics Calculator (Maths Methods &amp; Specialist Maths) (Pack Discount does not apply)</v>
      </c>
      <c r="C44" s="133">
        <f>VLOOKUP(A44,'ProductCode$'!A2:D202,4,FALSE)</f>
        <v>225</v>
      </c>
      <c r="D44" s="37">
        <v>1</v>
      </c>
      <c r="E44" s="93">
        <f>C44*D44</f>
        <v>225</v>
      </c>
      <c r="F44" s="94"/>
      <c r="G44" s="145">
        <v>1</v>
      </c>
      <c r="H44" s="95">
        <f>G44*C44</f>
        <v>225</v>
      </c>
    </row>
    <row r="45" spans="1:23" ht="6" customHeight="1" thickBot="1" x14ac:dyDescent="0.3">
      <c r="A45" s="23"/>
      <c r="B45" s="39"/>
      <c r="C45" s="40"/>
      <c r="D45" s="41"/>
      <c r="E45" s="45"/>
      <c r="F45" s="15"/>
      <c r="G45" s="14"/>
      <c r="H45" s="22"/>
    </row>
    <row r="46" spans="1:23" ht="18.75" customHeight="1" thickBot="1" x14ac:dyDescent="0.3">
      <c r="A46" s="526" t="s">
        <v>241</v>
      </c>
      <c r="B46" s="527"/>
      <c r="C46" s="527"/>
      <c r="D46" s="527"/>
      <c r="E46" s="530"/>
      <c r="F46" s="81"/>
      <c r="G46" s="61"/>
      <c r="H46" s="82">
        <f>SUM(E26+H44+(H42*90%))</f>
        <v>260.82</v>
      </c>
    </row>
    <row r="47" spans="1:23" ht="5.25" customHeight="1" thickBot="1" x14ac:dyDescent="0.3">
      <c r="A47" s="117"/>
      <c r="B47" s="115"/>
      <c r="C47" s="116"/>
      <c r="D47" s="116"/>
      <c r="E47" s="105"/>
      <c r="F47" s="81"/>
      <c r="G47" s="60"/>
      <c r="H47" s="101"/>
    </row>
    <row r="48" spans="1:23" ht="20.25" customHeight="1" thickBot="1" x14ac:dyDescent="0.3">
      <c r="A48" s="526" t="s">
        <v>133</v>
      </c>
      <c r="B48" s="527"/>
      <c r="C48" s="527"/>
      <c r="D48" s="527"/>
      <c r="E48" s="530"/>
      <c r="F48" s="68"/>
      <c r="G48" s="114"/>
      <c r="H48" s="83">
        <f>SUM(H24,H42,H44)</f>
        <v>225</v>
      </c>
    </row>
    <row r="49" spans="1:13" ht="6.75" customHeight="1" x14ac:dyDescent="0.25">
      <c r="E49" s="7"/>
      <c r="F49" s="6"/>
      <c r="G49" s="5"/>
    </row>
    <row r="50" spans="1:13" s="127" customFormat="1" ht="14.25" customHeight="1" x14ac:dyDescent="0.25">
      <c r="A50" s="521" t="s">
        <v>131</v>
      </c>
      <c r="B50" s="521"/>
      <c r="C50" s="521"/>
      <c r="D50" s="521"/>
      <c r="E50" s="521"/>
      <c r="F50" s="521"/>
      <c r="G50" s="521"/>
      <c r="H50" s="521"/>
    </row>
    <row r="51" spans="1:13" ht="2.25" customHeight="1" x14ac:dyDescent="0.25">
      <c r="A51" s="111"/>
      <c r="B51" s="111"/>
      <c r="C51" s="111"/>
      <c r="D51" s="111"/>
      <c r="E51" s="111"/>
      <c r="F51" s="111"/>
      <c r="G51" s="111"/>
      <c r="H51" s="111"/>
    </row>
    <row r="52" spans="1:13" s="138" customFormat="1" ht="18" customHeight="1" x14ac:dyDescent="0.25">
      <c r="A52" s="522" t="s">
        <v>77</v>
      </c>
      <c r="B52" s="522"/>
      <c r="C52" s="522"/>
      <c r="D52" s="522"/>
      <c r="E52" s="522"/>
      <c r="F52" s="522"/>
      <c r="G52" s="522"/>
      <c r="H52" s="522"/>
      <c r="M52" s="139"/>
    </row>
    <row r="53" spans="1:13" ht="9.75" customHeight="1" x14ac:dyDescent="0.25">
      <c r="A53" s="113"/>
      <c r="B53" s="112"/>
      <c r="C53" s="113"/>
      <c r="D53" s="113"/>
      <c r="E53" s="7"/>
      <c r="F53" s="6"/>
      <c r="G53" s="113"/>
    </row>
    <row r="54" spans="1:13" ht="21" customHeight="1" x14ac:dyDescent="0.25">
      <c r="A54" s="137"/>
      <c r="B54" s="124"/>
      <c r="C54" s="137"/>
      <c r="D54" s="505" t="s">
        <v>78</v>
      </c>
      <c r="E54" s="505"/>
      <c r="F54" s="505"/>
      <c r="G54" s="505"/>
      <c r="H54" s="140"/>
    </row>
    <row r="55" spans="1:13" ht="21.75" customHeight="1" x14ac:dyDescent="0.25">
      <c r="A55" s="146"/>
      <c r="B55" s="329" t="s">
        <v>98</v>
      </c>
      <c r="C55" s="20"/>
      <c r="D55" s="137"/>
      <c r="E55" s="333" t="s">
        <v>257</v>
      </c>
      <c r="G55" s="332" t="s">
        <v>256</v>
      </c>
      <c r="H55" s="332" t="s">
        <v>258</v>
      </c>
    </row>
    <row r="56" spans="1:13" ht="6.75" customHeight="1" x14ac:dyDescent="0.25">
      <c r="A56" s="135"/>
      <c r="B56" s="112"/>
      <c r="C56" s="3"/>
      <c r="D56" s="3"/>
      <c r="E56" s="3"/>
      <c r="F56" s="3"/>
      <c r="G56" s="3"/>
    </row>
    <row r="57" spans="1:13" ht="20.25" customHeight="1" x14ac:dyDescent="0.25">
      <c r="A57" s="134" t="s">
        <v>37</v>
      </c>
      <c r="B57" s="124"/>
      <c r="C57" s="3" t="s">
        <v>38</v>
      </c>
      <c r="D57" s="512"/>
      <c r="E57" s="512"/>
      <c r="F57" s="512"/>
      <c r="G57" s="512"/>
      <c r="H57" s="512"/>
    </row>
    <row r="58" spans="1:13" ht="12" customHeight="1" x14ac:dyDescent="0.25">
      <c r="A58" s="113"/>
      <c r="B58" s="112"/>
      <c r="C58" s="505"/>
      <c r="D58" s="505"/>
      <c r="E58" s="505"/>
      <c r="F58" s="6"/>
      <c r="G58" s="113"/>
    </row>
    <row r="59" spans="1:13" s="127" customFormat="1" ht="42" customHeight="1" x14ac:dyDescent="0.25">
      <c r="A59" s="513" t="s">
        <v>297</v>
      </c>
      <c r="B59" s="513"/>
      <c r="C59" s="513"/>
      <c r="D59" s="513"/>
      <c r="E59" s="513"/>
      <c r="F59" s="513"/>
      <c r="G59" s="513"/>
      <c r="H59" s="513"/>
      <c r="I59" s="129"/>
    </row>
    <row r="60" spans="1:13" ht="7.5" customHeight="1" x14ac:dyDescent="0.25">
      <c r="E60" s="20"/>
      <c r="F60" s="1"/>
      <c r="G60" s="1"/>
      <c r="H60" s="10"/>
    </row>
    <row r="61" spans="1:13" ht="30" customHeight="1" x14ac:dyDescent="0.25">
      <c r="A61" s="507" t="s">
        <v>88</v>
      </c>
      <c r="B61" s="507"/>
      <c r="C61" s="507"/>
      <c r="D61" s="507"/>
      <c r="E61" s="507"/>
      <c r="F61" s="507"/>
      <c r="G61" s="507"/>
      <c r="H61" s="507"/>
    </row>
    <row r="62" spans="1:13" ht="15" x14ac:dyDescent="0.25">
      <c r="B62" s="77"/>
    </row>
    <row r="63" spans="1:13" ht="15" x14ac:dyDescent="0.25">
      <c r="B63" s="77"/>
    </row>
  </sheetData>
  <sheetProtection algorithmName="SHA-512" hashValue="PH77xboIPj//tLqwXopU2Mw4RD/yxSwZ4K6WXI7s5oY/efUG2Hfst+FnQv9o4GkYtQmh0d0DCjrLoskD9bjakw==" saltValue="P/vHxTkJOhvlfIdLIesf/A==" spinCount="100000" sheet="1" selectLockedCells="1"/>
  <mergeCells count="18">
    <mergeCell ref="A5:H5"/>
    <mergeCell ref="A1:H1"/>
    <mergeCell ref="A2:H2"/>
    <mergeCell ref="A3:H3"/>
    <mergeCell ref="A4:D4"/>
    <mergeCell ref="E4:H4"/>
    <mergeCell ref="A6:E6"/>
    <mergeCell ref="G6:H6"/>
    <mergeCell ref="A28:E28"/>
    <mergeCell ref="A46:E46"/>
    <mergeCell ref="A48:E48"/>
    <mergeCell ref="A61:H61"/>
    <mergeCell ref="A50:H50"/>
    <mergeCell ref="D57:H57"/>
    <mergeCell ref="C58:E58"/>
    <mergeCell ref="A59:H59"/>
    <mergeCell ref="A52:H52"/>
    <mergeCell ref="D54:G54"/>
  </mergeCells>
  <printOptions horizontalCentered="1"/>
  <pageMargins left="0.70866141732283472" right="0.70866141732283472" top="0.31496062992125984" bottom="0.31496062992125984" header="0.31496062992125984" footer="0.31496062992125984"/>
  <pageSetup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6</xdr:col>
                    <xdr:colOff>628650</xdr:colOff>
                    <xdr:row>54</xdr:row>
                    <xdr:rowOff>66675</xdr:rowOff>
                  </from>
                  <to>
                    <xdr:col>6</xdr:col>
                    <xdr:colOff>828675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7</xdr:col>
                    <xdr:colOff>752475</xdr:colOff>
                    <xdr:row>54</xdr:row>
                    <xdr:rowOff>57150</xdr:rowOff>
                  </from>
                  <to>
                    <xdr:col>8</xdr:col>
                    <xdr:colOff>66675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showGridLines="0" showRuler="0" view="pageLayout" topLeftCell="A16" zoomScale="75" zoomScaleNormal="100" zoomScaleSheetLayoutView="75" zoomScalePageLayoutView="75" workbookViewId="0">
      <selection activeCell="E4" sqref="E4:H4"/>
    </sheetView>
  </sheetViews>
  <sheetFormatPr defaultRowHeight="16.5" customHeight="1" x14ac:dyDescent="0.25"/>
  <cols>
    <col min="1" max="1" width="12.140625" style="5" customWidth="1"/>
    <col min="2" max="2" width="56.7109375" style="76" customWidth="1"/>
    <col min="3" max="3" width="10.5703125" style="5" customWidth="1"/>
    <col min="4" max="4" width="6.42578125" style="5" customWidth="1"/>
    <col min="5" max="5" width="10.42578125" style="5" customWidth="1"/>
    <col min="6" max="6" width="0.7109375" customWidth="1"/>
    <col min="7" max="7" width="10.5703125" customWidth="1"/>
    <col min="8" max="8" width="13.85546875" style="7" customWidth="1"/>
    <col min="9" max="9" width="11.140625" customWidth="1"/>
    <col min="10" max="10" width="11.28515625" customWidth="1"/>
    <col min="12" max="12" width="49" customWidth="1"/>
  </cols>
  <sheetData>
    <row r="1" spans="1:23" s="2" customFormat="1" ht="31.5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23" s="2" customFormat="1" ht="12.75" customHeight="1" x14ac:dyDescent="0.25">
      <c r="A2" s="505" t="s">
        <v>255</v>
      </c>
      <c r="B2" s="505"/>
      <c r="C2" s="505"/>
      <c r="D2" s="505"/>
      <c r="E2" s="505"/>
      <c r="F2" s="505"/>
      <c r="G2" s="505"/>
      <c r="H2" s="505"/>
    </row>
    <row r="3" spans="1:23" s="2" customFormat="1" ht="13.5" customHeight="1" x14ac:dyDescent="0.25">
      <c r="A3" s="505"/>
      <c r="B3" s="505"/>
      <c r="C3" s="505"/>
      <c r="D3" s="505"/>
      <c r="E3" s="505"/>
      <c r="F3" s="505"/>
      <c r="G3" s="505"/>
      <c r="H3" s="505"/>
    </row>
    <row r="4" spans="1:23" s="2" customFormat="1" ht="19.5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23" s="9" customFormat="1" ht="3.7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23" s="2" customFormat="1" ht="15" x14ac:dyDescent="0.25">
      <c r="A6" s="515"/>
      <c r="B6" s="516"/>
      <c r="C6" s="516"/>
      <c r="D6" s="516"/>
      <c r="E6" s="517"/>
      <c r="F6" s="16"/>
      <c r="G6" s="515" t="s">
        <v>28</v>
      </c>
      <c r="H6" s="517"/>
      <c r="J6" s="9"/>
      <c r="K6" s="1"/>
      <c r="L6" s="1"/>
      <c r="M6" s="1"/>
      <c r="N6" s="1"/>
      <c r="O6" s="71"/>
      <c r="P6" s="72"/>
      <c r="Q6" s="96"/>
      <c r="R6" s="14"/>
      <c r="S6" s="14"/>
      <c r="T6" s="14"/>
    </row>
    <row r="7" spans="1:23" s="2" customFormat="1" ht="30" x14ac:dyDescent="0.25">
      <c r="A7" s="27" t="s">
        <v>17</v>
      </c>
      <c r="B7" s="90" t="s">
        <v>2</v>
      </c>
      <c r="C7" s="27" t="s">
        <v>3</v>
      </c>
      <c r="D7" s="91" t="s">
        <v>23</v>
      </c>
      <c r="E7" s="92" t="s">
        <v>24</v>
      </c>
      <c r="F7" s="85"/>
      <c r="G7" s="27" t="s">
        <v>27</v>
      </c>
      <c r="H7" s="21" t="s">
        <v>24</v>
      </c>
      <c r="J7" s="9"/>
      <c r="K7" s="1"/>
      <c r="L7" s="1"/>
      <c r="M7" s="1"/>
      <c r="N7" s="1"/>
      <c r="O7" s="71"/>
      <c r="P7" s="72"/>
      <c r="Q7" s="14"/>
      <c r="R7" s="14"/>
      <c r="S7" s="14"/>
      <c r="T7" s="14"/>
    </row>
    <row r="8" spans="1:23" s="98" customFormat="1" ht="19.5" customHeight="1" x14ac:dyDescent="0.25">
      <c r="A8" s="100">
        <f>'ProductCode$'!A47</f>
        <v>4000226</v>
      </c>
      <c r="B8" s="130" t="str">
        <f>VLOOKUP(A8,'ProductCode$'!A2:C202,3,FALSE)</f>
        <v>HB Pencils (Staedtler brand)</v>
      </c>
      <c r="C8" s="133">
        <f>VLOOKUP(A8,'ProductCode$'!A2:D202,4,FALSE)</f>
        <v>0.4</v>
      </c>
      <c r="D8" s="37">
        <v>2</v>
      </c>
      <c r="E8" s="93">
        <f t="shared" ref="E8:E21" si="0">C8*D8</f>
        <v>0.8</v>
      </c>
      <c r="F8" s="94"/>
      <c r="G8" s="145"/>
      <c r="H8" s="95">
        <f t="shared" ref="H8:H21" si="1">G8*C8</f>
        <v>0</v>
      </c>
      <c r="I8" s="96"/>
      <c r="J8" s="96"/>
      <c r="K8" s="96"/>
      <c r="L8" s="96"/>
      <c r="M8" s="96"/>
      <c r="N8" s="96"/>
      <c r="O8" s="207"/>
      <c r="P8" s="204"/>
      <c r="Q8" s="96"/>
      <c r="R8" s="96"/>
      <c r="S8" s="99"/>
      <c r="T8" s="99"/>
      <c r="U8" s="99"/>
      <c r="V8" s="99"/>
      <c r="W8" s="99"/>
    </row>
    <row r="9" spans="1:23" s="98" customFormat="1" ht="19.5" customHeight="1" x14ac:dyDescent="0.25">
      <c r="A9" s="100">
        <f>'ProductCode$'!A48</f>
        <v>4000227</v>
      </c>
      <c r="B9" s="130" t="str">
        <f>VLOOKUP(A9,'ProductCode$'!A2:C202,3,FALSE)</f>
        <v>2B Pencils</v>
      </c>
      <c r="C9" s="133">
        <f>VLOOKUP(A9,'ProductCode$'!A2:D202,4,FALSE)</f>
        <v>0.4</v>
      </c>
      <c r="D9" s="37">
        <v>2</v>
      </c>
      <c r="E9" s="93">
        <f t="shared" si="0"/>
        <v>0.8</v>
      </c>
      <c r="F9" s="94"/>
      <c r="G9" s="145"/>
      <c r="H9" s="95">
        <f t="shared" si="1"/>
        <v>0</v>
      </c>
      <c r="I9" s="96"/>
      <c r="J9" s="96"/>
      <c r="K9" s="96"/>
      <c r="L9" s="96"/>
      <c r="M9" s="96"/>
      <c r="N9" s="96"/>
      <c r="O9" s="99"/>
      <c r="P9" s="99"/>
      <c r="Q9" s="99"/>
      <c r="R9" s="96"/>
      <c r="S9" s="99"/>
      <c r="T9" s="99"/>
      <c r="U9" s="99"/>
      <c r="V9" s="99"/>
      <c r="W9" s="99"/>
    </row>
    <row r="10" spans="1:23" s="98" customFormat="1" ht="19.5" customHeight="1" x14ac:dyDescent="0.25">
      <c r="A10" s="100">
        <f>'ProductCode$'!A42</f>
        <v>4000223</v>
      </c>
      <c r="B10" s="130" t="str">
        <f>VLOOKUP(A10,'ProductCode$'!A2:C202,3,FALSE)</f>
        <v>Coloured Pencils (Pack 12) Staedtler Norris brand</v>
      </c>
      <c r="C10" s="133">
        <f>VLOOKUP(A10,'ProductCode$'!A2:D202,4,FALSE)</f>
        <v>4.4000000000000004</v>
      </c>
      <c r="D10" s="37">
        <v>1</v>
      </c>
      <c r="E10" s="93">
        <f>C10*D10</f>
        <v>4.4000000000000004</v>
      </c>
      <c r="F10" s="94"/>
      <c r="G10" s="145"/>
      <c r="H10" s="95">
        <f>G10*C10</f>
        <v>0</v>
      </c>
      <c r="I10" s="96"/>
      <c r="J10" s="96"/>
      <c r="K10" s="96"/>
      <c r="L10" s="96"/>
      <c r="M10" s="96"/>
      <c r="N10" s="96"/>
      <c r="O10" s="99"/>
      <c r="P10" s="99"/>
      <c r="Q10" s="99"/>
      <c r="R10" s="99"/>
      <c r="S10" s="99"/>
    </row>
    <row r="11" spans="1:23" s="96" customFormat="1" ht="19.5" customHeight="1" x14ac:dyDescent="0.25">
      <c r="A11" s="37">
        <f>'ProductCode$'!A64</f>
        <v>4000248</v>
      </c>
      <c r="B11" s="130" t="str">
        <f>VLOOKUP(A11,'ProductCode$'!A2:C202,3,FALSE)</f>
        <v>Eraser</v>
      </c>
      <c r="C11" s="133">
        <f>VLOOKUP(A11,'ProductCode$'!A2:D202,4,FALSE)</f>
        <v>0.35</v>
      </c>
      <c r="D11" s="37">
        <v>1</v>
      </c>
      <c r="E11" s="93">
        <f>C11*D11</f>
        <v>0.35</v>
      </c>
      <c r="F11" s="94"/>
      <c r="G11" s="145"/>
      <c r="H11" s="95">
        <f>G11*C11</f>
        <v>0</v>
      </c>
      <c r="Q11" s="99"/>
      <c r="R11" s="99"/>
      <c r="S11" s="99"/>
    </row>
    <row r="12" spans="1:23" s="98" customFormat="1" ht="19.5" customHeight="1" x14ac:dyDescent="0.25">
      <c r="A12" s="37">
        <f>'ProductCode$'!A80</f>
        <v>4000255</v>
      </c>
      <c r="B12" s="130" t="s">
        <v>72</v>
      </c>
      <c r="C12" s="133">
        <f>VLOOKUP(A12,'ProductCode$'!A2:D202,4,FALSE)</f>
        <v>1.6</v>
      </c>
      <c r="D12" s="37">
        <v>1</v>
      </c>
      <c r="E12" s="93">
        <f>C12*D12</f>
        <v>1.6</v>
      </c>
      <c r="F12" s="94"/>
      <c r="G12" s="145"/>
      <c r="H12" s="95">
        <f>G12*C12</f>
        <v>0</v>
      </c>
      <c r="I12" s="96"/>
      <c r="K12" s="96"/>
      <c r="L12" s="96"/>
      <c r="M12" s="96"/>
      <c r="N12" s="96"/>
      <c r="O12" s="99"/>
      <c r="P12" s="99"/>
      <c r="Q12" s="99"/>
      <c r="R12" s="99"/>
      <c r="S12" s="99"/>
    </row>
    <row r="13" spans="1:23" s="98" customFormat="1" ht="19.5" customHeight="1" x14ac:dyDescent="0.25">
      <c r="A13" s="100">
        <f>'ProductCode$'!A52</f>
        <v>4000232</v>
      </c>
      <c r="B13" s="130" t="str">
        <f>VLOOKUP(A13,'ProductCode$'!A2:C202,3,FALSE)</f>
        <v>Blue Pen</v>
      </c>
      <c r="C13" s="133">
        <f>VLOOKUP(A13,'ProductCode$'!A2:D202,4,FALSE)</f>
        <v>0.5</v>
      </c>
      <c r="D13" s="37">
        <v>4</v>
      </c>
      <c r="E13" s="93">
        <f t="shared" si="0"/>
        <v>2</v>
      </c>
      <c r="F13" s="94"/>
      <c r="G13" s="145"/>
      <c r="H13" s="95">
        <f t="shared" si="1"/>
        <v>0</v>
      </c>
      <c r="I13" s="96"/>
      <c r="J13" s="96"/>
      <c r="K13" s="96"/>
      <c r="L13" s="96"/>
      <c r="M13" s="96"/>
      <c r="N13" s="96"/>
      <c r="O13" s="99"/>
      <c r="P13" s="99"/>
      <c r="Q13" s="99"/>
      <c r="R13" s="99"/>
      <c r="S13" s="99"/>
    </row>
    <row r="14" spans="1:23" s="98" customFormat="1" ht="19.5" customHeight="1" x14ac:dyDescent="0.25">
      <c r="A14" s="100">
        <f>'ProductCode$'!A54</f>
        <v>4000234</v>
      </c>
      <c r="B14" s="130" t="str">
        <f>VLOOKUP(A14,'ProductCode$'!A2:C202,3,FALSE)</f>
        <v>Black Pen</v>
      </c>
      <c r="C14" s="133">
        <f>VLOOKUP(A14,'ProductCode$'!A2:D202,4,FALSE)</f>
        <v>0.5</v>
      </c>
      <c r="D14" s="37">
        <v>4</v>
      </c>
      <c r="E14" s="93">
        <f t="shared" si="0"/>
        <v>2</v>
      </c>
      <c r="F14" s="94"/>
      <c r="G14" s="145"/>
      <c r="H14" s="95">
        <f t="shared" si="1"/>
        <v>0</v>
      </c>
      <c r="I14" s="96"/>
      <c r="J14" s="96"/>
      <c r="K14" s="96"/>
      <c r="L14" s="96"/>
      <c r="M14" s="96"/>
      <c r="N14" s="99"/>
      <c r="O14" s="99"/>
      <c r="P14" s="99"/>
      <c r="Q14" s="99"/>
      <c r="R14" s="99"/>
      <c r="S14" s="99"/>
    </row>
    <row r="15" spans="1:23" s="98" customFormat="1" ht="19.5" customHeight="1" x14ac:dyDescent="0.25">
      <c r="A15" s="100">
        <f>'ProductCode$'!A53</f>
        <v>4000233</v>
      </c>
      <c r="B15" s="130" t="str">
        <f>VLOOKUP(A15,'ProductCode$'!A2:C202,3,FALSE)</f>
        <v>Red Pen</v>
      </c>
      <c r="C15" s="133">
        <f>VLOOKUP(A15,'ProductCode$'!A2:D202,4,FALSE)</f>
        <v>0.5</v>
      </c>
      <c r="D15" s="37">
        <v>2</v>
      </c>
      <c r="E15" s="93">
        <f t="shared" si="0"/>
        <v>1</v>
      </c>
      <c r="F15" s="94"/>
      <c r="G15" s="145"/>
      <c r="H15" s="95">
        <f t="shared" si="1"/>
        <v>0</v>
      </c>
      <c r="I15" s="96"/>
      <c r="J15" s="96"/>
      <c r="K15" s="207"/>
      <c r="L15" s="204"/>
      <c r="M15" s="96"/>
      <c r="N15" s="96"/>
      <c r="O15" s="99"/>
      <c r="P15" s="99"/>
      <c r="Q15" s="99"/>
      <c r="R15" s="99"/>
      <c r="S15" s="99"/>
    </row>
    <row r="16" spans="1:23" s="98" customFormat="1" ht="19.5" customHeight="1" x14ac:dyDescent="0.25">
      <c r="A16" s="100">
        <v>4000235</v>
      </c>
      <c r="B16" s="130" t="str">
        <f>VLOOKUP(A16,'ProductCode$'!A2:C202,3,FALSE)</f>
        <v>Highlighter pens (different colours)</v>
      </c>
      <c r="C16" s="133">
        <f>VLOOKUP(A16,'ProductCode$'!A2:D202,4,FALSE)</f>
        <v>1.3</v>
      </c>
      <c r="D16" s="37">
        <v>2</v>
      </c>
      <c r="E16" s="93">
        <f t="shared" ref="E16" si="2">C16*D16</f>
        <v>2.6</v>
      </c>
      <c r="F16" s="94"/>
      <c r="G16" s="145"/>
      <c r="H16" s="95">
        <f t="shared" si="1"/>
        <v>0</v>
      </c>
      <c r="I16" s="96"/>
      <c r="J16" s="96"/>
      <c r="K16" s="207"/>
      <c r="L16" s="204"/>
      <c r="M16" s="96"/>
      <c r="N16" s="96"/>
      <c r="O16" s="99"/>
      <c r="P16" s="99"/>
      <c r="Q16" s="99"/>
      <c r="R16" s="99"/>
      <c r="S16" s="99"/>
    </row>
    <row r="17" spans="1:23" s="96" customFormat="1" ht="19.5" customHeight="1" x14ac:dyDescent="0.25">
      <c r="A17" s="37">
        <f>'ProductCode$'!A73</f>
        <v>4000252</v>
      </c>
      <c r="B17" s="130" t="str">
        <f>VLOOKUP(A17,'ProductCode$'!A2:C202,3,FALSE)</f>
        <v xml:space="preserve">Plastic (not metal) Ruler 30cm - clear </v>
      </c>
      <c r="C17" s="133">
        <f>VLOOKUP(A17,'ProductCode$'!A2:D202,4,FALSE)</f>
        <v>0.55000000000000004</v>
      </c>
      <c r="D17" s="37">
        <v>1</v>
      </c>
      <c r="E17" s="93">
        <f t="shared" si="0"/>
        <v>0.55000000000000004</v>
      </c>
      <c r="F17" s="94"/>
      <c r="G17" s="145"/>
      <c r="H17" s="95">
        <f t="shared" si="1"/>
        <v>0</v>
      </c>
      <c r="K17" s="207"/>
      <c r="L17" s="204"/>
      <c r="N17" s="99"/>
      <c r="O17" s="99"/>
      <c r="P17" s="99"/>
      <c r="Q17" s="99"/>
      <c r="R17" s="99"/>
      <c r="S17" s="99"/>
    </row>
    <row r="18" spans="1:23" s="96" customFormat="1" ht="19.5" customHeight="1" x14ac:dyDescent="0.25">
      <c r="A18" s="37">
        <f>'ProductCode$'!A87</f>
        <v>4000245</v>
      </c>
      <c r="B18" s="132" t="s">
        <v>64</v>
      </c>
      <c r="C18" s="133">
        <f>VLOOKUP(A18,'ProductCode$'!A2:D202,4,FALSE)</f>
        <v>0.9</v>
      </c>
      <c r="D18" s="37">
        <v>1</v>
      </c>
      <c r="E18" s="93">
        <f t="shared" si="0"/>
        <v>0.9</v>
      </c>
      <c r="F18" s="94"/>
      <c r="G18" s="145"/>
      <c r="H18" s="95">
        <f t="shared" si="1"/>
        <v>0</v>
      </c>
      <c r="K18" s="98"/>
      <c r="L18" s="98"/>
      <c r="M18" s="98"/>
      <c r="N18" s="98"/>
      <c r="O18" s="98"/>
      <c r="P18" s="98"/>
      <c r="Q18" s="98"/>
      <c r="S18" s="99"/>
      <c r="T18" s="99"/>
      <c r="U18" s="99"/>
      <c r="V18" s="99"/>
      <c r="W18" s="99"/>
    </row>
    <row r="19" spans="1:23" s="96" customFormat="1" ht="19.5" customHeight="1" x14ac:dyDescent="0.25">
      <c r="A19" s="37">
        <f>'ProductCode$'!A88</f>
        <v>4000246</v>
      </c>
      <c r="B19" s="119" t="s">
        <v>65</v>
      </c>
      <c r="C19" s="133">
        <f>VLOOKUP(A19,'ProductCode$'!A2:D202,4,FALSE)</f>
        <v>1.2</v>
      </c>
      <c r="D19" s="37">
        <v>1</v>
      </c>
      <c r="E19" s="93">
        <f t="shared" si="0"/>
        <v>1.2</v>
      </c>
      <c r="F19" s="94"/>
      <c r="G19" s="145"/>
      <c r="H19" s="95">
        <f t="shared" si="1"/>
        <v>0</v>
      </c>
      <c r="K19" s="98"/>
      <c r="L19" s="98"/>
      <c r="M19" s="98"/>
      <c r="N19" s="98"/>
      <c r="O19" s="98"/>
      <c r="P19" s="98"/>
      <c r="Q19" s="98"/>
      <c r="S19" s="99"/>
      <c r="T19" s="99"/>
      <c r="U19" s="99"/>
      <c r="V19" s="99"/>
      <c r="W19" s="99"/>
    </row>
    <row r="20" spans="1:23" s="98" customFormat="1" ht="19.5" customHeight="1" x14ac:dyDescent="0.25">
      <c r="A20" s="37">
        <f>'ProductCode$'!A27</f>
        <v>4000213</v>
      </c>
      <c r="B20" s="130" t="str">
        <f>VLOOKUP(A20,'ProductCode$'!A2:C202,3,FALSE)</f>
        <v>A4 Binder Books lined (64 page)</v>
      </c>
      <c r="C20" s="133">
        <f>VLOOKUP(A20,'ProductCode$'!A2:D202,4,FALSE)</f>
        <v>1.2</v>
      </c>
      <c r="D20" s="37">
        <v>8</v>
      </c>
      <c r="E20" s="93">
        <f>C20*D20</f>
        <v>9.6</v>
      </c>
      <c r="F20" s="94"/>
      <c r="G20" s="145"/>
      <c r="H20" s="95">
        <f>G20*C20</f>
        <v>0</v>
      </c>
      <c r="I20" s="96"/>
      <c r="J20" s="97"/>
      <c r="U20" s="99"/>
      <c r="V20" s="99"/>
      <c r="W20" s="99"/>
    </row>
    <row r="21" spans="1:23" s="98" customFormat="1" ht="19.5" customHeight="1" x14ac:dyDescent="0.25">
      <c r="A21" s="37">
        <f>'ProductCode$'!A102</f>
        <v>4000270</v>
      </c>
      <c r="B21" s="130" t="str">
        <f>VLOOKUP(A21,'ProductCode$'!A2:C202,3,FALSE)</f>
        <v>USB stick (Retractable or Flip Top) 8+GB</v>
      </c>
      <c r="C21" s="133">
        <f>VLOOKUP(A21,'ProductCode$'!A2:D202,4,FALSE)</f>
        <v>9</v>
      </c>
      <c r="D21" s="37">
        <v>1</v>
      </c>
      <c r="E21" s="93">
        <f t="shared" si="0"/>
        <v>9</v>
      </c>
      <c r="F21" s="94"/>
      <c r="G21" s="145"/>
      <c r="H21" s="95">
        <f t="shared" si="1"/>
        <v>0</v>
      </c>
      <c r="I21" s="96"/>
    </row>
    <row r="22" spans="1:23" s="98" customFormat="1" ht="5.25" customHeight="1" x14ac:dyDescent="0.25">
      <c r="A22" s="171"/>
      <c r="B22" s="172"/>
      <c r="C22" s="179"/>
      <c r="D22" s="173"/>
      <c r="E22" s="180"/>
      <c r="F22" s="94"/>
      <c r="G22" s="175"/>
      <c r="H22" s="176"/>
    </row>
    <row r="23" spans="1:23" s="98" customFormat="1" ht="18.75" customHeight="1" x14ac:dyDescent="0.25">
      <c r="A23" s="171"/>
      <c r="B23" s="172"/>
      <c r="C23" s="181" t="s">
        <v>29</v>
      </c>
      <c r="D23" s="182"/>
      <c r="E23" s="183">
        <f>SUM(E8:E21)</f>
        <v>36.799999999999997</v>
      </c>
      <c r="F23" s="94"/>
      <c r="G23" s="184" t="s">
        <v>29</v>
      </c>
      <c r="H23" s="185">
        <f>SUM(H8:H22)</f>
        <v>0</v>
      </c>
    </row>
    <row r="24" spans="1:23" s="98" customFormat="1" ht="3.75" customHeight="1" thickBot="1" x14ac:dyDescent="0.3">
      <c r="A24" s="171"/>
      <c r="B24" s="172"/>
      <c r="C24" s="179"/>
      <c r="D24" s="173"/>
      <c r="E24" s="186"/>
      <c r="F24" s="99"/>
      <c r="G24" s="175"/>
      <c r="H24" s="176"/>
      <c r="I24" s="96"/>
    </row>
    <row r="25" spans="1:23" s="98" customFormat="1" ht="21" customHeight="1" thickBot="1" x14ac:dyDescent="0.3">
      <c r="A25" s="187" t="s">
        <v>26</v>
      </c>
      <c r="B25" s="188"/>
      <c r="C25" s="189"/>
      <c r="D25" s="190"/>
      <c r="E25" s="191">
        <f>SUM(E23*90%)</f>
        <v>33.119999999999997</v>
      </c>
      <c r="F25" s="192"/>
      <c r="G25" s="193"/>
      <c r="H25" s="194"/>
    </row>
    <row r="26" spans="1:23" s="98" customFormat="1" ht="5.25" customHeight="1" x14ac:dyDescent="0.25">
      <c r="A26" s="198"/>
      <c r="B26" s="199"/>
      <c r="C26" s="200"/>
      <c r="D26" s="201"/>
      <c r="E26" s="194"/>
      <c r="F26" s="192"/>
      <c r="G26" s="193"/>
      <c r="H26" s="194"/>
    </row>
    <row r="27" spans="1:23" s="98" customFormat="1" ht="15" x14ac:dyDescent="0.25">
      <c r="A27" s="539" t="s">
        <v>31</v>
      </c>
      <c r="B27" s="540"/>
      <c r="C27" s="540"/>
      <c r="D27" s="540"/>
      <c r="E27" s="541"/>
      <c r="F27" s="195"/>
      <c r="G27" s="196"/>
      <c r="H27" s="197"/>
      <c r="I27" s="96"/>
      <c r="J27" s="96"/>
      <c r="U27" s="99"/>
      <c r="V27" s="99"/>
      <c r="W27" s="99"/>
    </row>
    <row r="28" spans="1:23" s="98" customFormat="1" ht="21.75" customHeight="1" x14ac:dyDescent="0.25">
      <c r="A28" s="37">
        <f>'ProductCode$'!A102</f>
        <v>4000270</v>
      </c>
      <c r="B28" s="210" t="s">
        <v>240</v>
      </c>
      <c r="C28" s="133">
        <f>VLOOKUP(A28,'ProductCode$'!A2:D202,4,FALSE)</f>
        <v>9</v>
      </c>
      <c r="D28" s="37">
        <v>1</v>
      </c>
      <c r="E28" s="93">
        <f t="shared" ref="E28:E35" si="3">C28*D28</f>
        <v>9</v>
      </c>
      <c r="F28" s="94"/>
      <c r="G28" s="145"/>
      <c r="H28" s="95">
        <f t="shared" ref="H28:H35" si="4">G28*C28</f>
        <v>0</v>
      </c>
      <c r="I28" s="96"/>
    </row>
    <row r="29" spans="1:23" s="98" customFormat="1" ht="21.75" customHeight="1" x14ac:dyDescent="0.25">
      <c r="A29" s="37">
        <v>4000226</v>
      </c>
      <c r="B29" s="210" t="s">
        <v>177</v>
      </c>
      <c r="C29" s="133">
        <f>VLOOKUP(A29,'ProductCode$'!A2:D202,4,FALSE)</f>
        <v>0.4</v>
      </c>
      <c r="D29" s="37">
        <v>36</v>
      </c>
      <c r="E29" s="93">
        <f t="shared" si="3"/>
        <v>14.4</v>
      </c>
      <c r="F29" s="94"/>
      <c r="G29" s="145"/>
      <c r="H29" s="95">
        <f t="shared" si="4"/>
        <v>0</v>
      </c>
      <c r="I29" s="96"/>
    </row>
    <row r="30" spans="1:23" s="98" customFormat="1" ht="21.75" customHeight="1" x14ac:dyDescent="0.25">
      <c r="A30" s="100">
        <f>'ProductCode$'!A59</f>
        <v>4000239</v>
      </c>
      <c r="B30" s="130" t="str">
        <f>VLOOKUP(A30,'ProductCode$'!A2:C202,3,FALSE)</f>
        <v>Lead pencil HB - Art</v>
      </c>
      <c r="C30" s="133">
        <f>VLOOKUP(A30,'ProductCode$'!A2:D202,4,FALSE)</f>
        <v>1</v>
      </c>
      <c r="D30" s="37">
        <v>2</v>
      </c>
      <c r="E30" s="93">
        <f>C30*D30</f>
        <v>2</v>
      </c>
      <c r="F30" s="94"/>
      <c r="G30" s="145"/>
      <c r="H30" s="95">
        <f>G30*C30</f>
        <v>0</v>
      </c>
      <c r="I30" s="96"/>
      <c r="J30" s="96"/>
      <c r="N30" s="96"/>
      <c r="O30" s="99"/>
      <c r="P30" s="99"/>
      <c r="Q30" s="99"/>
      <c r="R30" s="96"/>
      <c r="S30" s="99"/>
      <c r="T30" s="99"/>
      <c r="U30" s="99"/>
      <c r="V30" s="99"/>
      <c r="W30" s="99"/>
    </row>
    <row r="31" spans="1:23" s="98" customFormat="1" ht="21.75" customHeight="1" x14ac:dyDescent="0.25">
      <c r="A31" s="100">
        <f>'ProductCode$'!A60</f>
        <v>4000240</v>
      </c>
      <c r="B31" s="130" t="str">
        <f>VLOOKUP(A31,'ProductCode$'!A2:C202,3,FALSE)</f>
        <v>Lead pencil 2B - Art</v>
      </c>
      <c r="C31" s="133">
        <f>VLOOKUP(A31,'ProductCode$'!A2:D202,4,FALSE)</f>
        <v>1</v>
      </c>
      <c r="D31" s="37">
        <v>2</v>
      </c>
      <c r="E31" s="93">
        <f t="shared" si="3"/>
        <v>2</v>
      </c>
      <c r="F31" s="94"/>
      <c r="G31" s="145"/>
      <c r="H31" s="95">
        <f t="shared" si="4"/>
        <v>0</v>
      </c>
      <c r="I31" s="96"/>
      <c r="J31" s="96"/>
      <c r="K31" s="96"/>
      <c r="L31" s="96"/>
      <c r="M31" s="96"/>
      <c r="N31" s="96"/>
      <c r="O31" s="207"/>
      <c r="P31" s="204"/>
      <c r="Q31" s="96"/>
      <c r="R31" s="96"/>
      <c r="S31" s="99"/>
      <c r="T31" s="99"/>
      <c r="U31" s="99"/>
      <c r="V31" s="99"/>
      <c r="W31" s="99"/>
    </row>
    <row r="32" spans="1:23" s="98" customFormat="1" ht="21.75" customHeight="1" x14ac:dyDescent="0.25">
      <c r="A32" s="100">
        <f>'ProductCode$'!A58</f>
        <v>4000238</v>
      </c>
      <c r="B32" s="130" t="str">
        <f>VLOOKUP(A32,'ProductCode$'!A2:C202,3,FALSE)</f>
        <v>Lead pencil 4B - Art</v>
      </c>
      <c r="C32" s="133">
        <f>VLOOKUP(A32,'ProductCode$'!A2:D202,4,FALSE)</f>
        <v>1</v>
      </c>
      <c r="D32" s="37">
        <v>1</v>
      </c>
      <c r="E32" s="93">
        <f>C32*D32</f>
        <v>1</v>
      </c>
      <c r="F32" s="94"/>
      <c r="G32" s="145"/>
      <c r="H32" s="95">
        <f>G32*C32</f>
        <v>0</v>
      </c>
      <c r="I32" s="96"/>
      <c r="J32" s="96"/>
      <c r="K32" s="99"/>
      <c r="L32" s="99"/>
      <c r="M32" s="99"/>
      <c r="N32" s="96"/>
      <c r="O32" s="99"/>
      <c r="P32" s="99"/>
      <c r="Q32" s="99"/>
      <c r="R32" s="99"/>
      <c r="S32" s="99"/>
    </row>
    <row r="33" spans="1:23" s="98" customFormat="1" ht="21.75" customHeight="1" x14ac:dyDescent="0.25">
      <c r="A33" s="37">
        <f>'ProductCode$'!A57</f>
        <v>4000237</v>
      </c>
      <c r="B33" s="130" t="str">
        <f>VLOOKUP(A33,'ProductCode$'!A2:C202,3,FALSE)</f>
        <v>Lead pencil 6B - Art</v>
      </c>
      <c r="C33" s="133">
        <f>VLOOKUP(A33,'ProductCode$'!A2:D202,4,FALSE)</f>
        <v>1</v>
      </c>
      <c r="D33" s="37">
        <v>1</v>
      </c>
      <c r="E33" s="93">
        <f>C33*D33</f>
        <v>1</v>
      </c>
      <c r="F33" s="94"/>
      <c r="G33" s="145"/>
      <c r="H33" s="95">
        <f>G33*C33</f>
        <v>0</v>
      </c>
      <c r="I33" s="96"/>
      <c r="K33" s="96"/>
      <c r="L33" s="96"/>
      <c r="M33" s="96"/>
      <c r="N33" s="96"/>
      <c r="O33" s="99"/>
      <c r="P33" s="99"/>
      <c r="Q33" s="99"/>
      <c r="R33" s="99"/>
      <c r="S33" s="99"/>
    </row>
    <row r="34" spans="1:23" s="98" customFormat="1" ht="21.75" customHeight="1" x14ac:dyDescent="0.25">
      <c r="A34" s="100">
        <f>'ProductCode$'!A61</f>
        <v>4000241</v>
      </c>
      <c r="B34" s="130" t="str">
        <f>VLOOKUP(A34,'ProductCode$'!A2:C202,3,FALSE)</f>
        <v>Fine point black pen - Art</v>
      </c>
      <c r="C34" s="133">
        <f>VLOOKUP(A34,'ProductCode$'!A2:D202,4,FALSE)</f>
        <v>2.2999999999999998</v>
      </c>
      <c r="D34" s="37">
        <v>1</v>
      </c>
      <c r="E34" s="93">
        <f t="shared" si="3"/>
        <v>2.2999999999999998</v>
      </c>
      <c r="F34" s="94"/>
      <c r="G34" s="145"/>
      <c r="H34" s="95">
        <f t="shared" si="4"/>
        <v>0</v>
      </c>
      <c r="I34" s="96"/>
      <c r="J34" s="96"/>
      <c r="K34" s="96"/>
      <c r="L34" s="96"/>
      <c r="M34" s="96"/>
      <c r="N34" s="96"/>
      <c r="O34" s="99"/>
      <c r="P34" s="99"/>
      <c r="Q34" s="99"/>
      <c r="R34" s="96"/>
      <c r="S34" s="99"/>
      <c r="T34" s="99"/>
      <c r="U34" s="99"/>
      <c r="V34" s="99"/>
      <c r="W34" s="99"/>
    </row>
    <row r="35" spans="1:23" s="98" customFormat="1" ht="21.75" customHeight="1" x14ac:dyDescent="0.25">
      <c r="A35" s="100">
        <v>4000242</v>
      </c>
      <c r="B35" s="130" t="s">
        <v>137</v>
      </c>
      <c r="C35" s="133">
        <f>VLOOKUP(A35,'ProductCode$'!A2:D202,4,FALSE)</f>
        <v>33.5</v>
      </c>
      <c r="D35" s="37">
        <v>1</v>
      </c>
      <c r="E35" s="93">
        <f t="shared" si="3"/>
        <v>33.5</v>
      </c>
      <c r="F35" s="94"/>
      <c r="G35" s="145"/>
      <c r="H35" s="95">
        <f t="shared" si="4"/>
        <v>0</v>
      </c>
      <c r="I35" s="96"/>
      <c r="J35" s="96"/>
      <c r="K35" s="96"/>
      <c r="L35" s="96"/>
      <c r="M35" s="96"/>
      <c r="N35" s="96"/>
      <c r="O35" s="99"/>
      <c r="P35" s="99"/>
      <c r="Q35" s="99"/>
      <c r="R35" s="96"/>
      <c r="S35" s="99"/>
      <c r="T35" s="99"/>
      <c r="U35" s="99"/>
      <c r="V35" s="99"/>
      <c r="W35" s="99"/>
    </row>
    <row r="36" spans="1:23" s="98" customFormat="1" ht="21.75" customHeight="1" x14ac:dyDescent="0.25">
      <c r="A36" s="37">
        <f>'ProductCode$'!A105</f>
        <v>4000278</v>
      </c>
      <c r="B36" s="130" t="str">
        <f>VLOOKUP(A36,'ProductCode$'!A2:C202,3,FALSE)</f>
        <v>Clear Safety Glasses</v>
      </c>
      <c r="C36" s="133">
        <f>VLOOKUP(A36,'ProductCode$'!A2:D202,4,FALSE)</f>
        <v>3.7</v>
      </c>
      <c r="D36" s="37">
        <v>1</v>
      </c>
      <c r="E36" s="93">
        <f>C36*D36</f>
        <v>3.7</v>
      </c>
      <c r="F36" s="94"/>
      <c r="G36" s="145"/>
      <c r="H36" s="95">
        <f>G36*C36</f>
        <v>0</v>
      </c>
    </row>
    <row r="37" spans="1:23" s="98" customFormat="1" ht="21.75" customHeight="1" x14ac:dyDescent="0.25">
      <c r="A37" s="37">
        <v>4000220</v>
      </c>
      <c r="B37" s="130" t="str">
        <f>VLOOKUP(A37,'ProductCode$'!A2:C202,3,FALSE)</f>
        <v>A4 Zipper Binder</v>
      </c>
      <c r="C37" s="133">
        <f>VLOOKUP(A37,'ProductCode$'!A2:D202,4,FALSE)</f>
        <v>7</v>
      </c>
      <c r="D37" s="37">
        <v>1</v>
      </c>
      <c r="E37" s="93">
        <f>C37*D37</f>
        <v>7</v>
      </c>
      <c r="F37" s="94"/>
      <c r="G37" s="145"/>
      <c r="H37" s="95">
        <f>G37*C37</f>
        <v>0</v>
      </c>
    </row>
    <row r="38" spans="1:23" s="98" customFormat="1" ht="21.75" customHeight="1" x14ac:dyDescent="0.25">
      <c r="A38" s="37">
        <v>4000247</v>
      </c>
      <c r="B38" s="130" t="str">
        <f>VLOOKUP(A38,'ProductCode$'!A2:C202,3,FALSE)</f>
        <v>Pencil Case Clear</v>
      </c>
      <c r="C38" s="133">
        <f>VLOOKUP(A38,'ProductCode$'!A2:D202,4,FALSE)</f>
        <v>5</v>
      </c>
      <c r="D38" s="37">
        <v>1</v>
      </c>
      <c r="E38" s="93">
        <f>C38*D38</f>
        <v>5</v>
      </c>
      <c r="F38" s="94"/>
      <c r="G38" s="145"/>
      <c r="H38" s="95">
        <f>G38*C38</f>
        <v>0</v>
      </c>
    </row>
    <row r="39" spans="1:23" s="98" customFormat="1" ht="27.75" customHeight="1" x14ac:dyDescent="0.25">
      <c r="A39" s="100">
        <v>4000697</v>
      </c>
      <c r="B39" s="218" t="str">
        <f>VLOOKUP(A39,'ProductCode$'!A2:C202,3,FALSE)</f>
        <v>Padlock for School Locker (Lockwood 4 Combination 40mm Brass Padlock)</v>
      </c>
      <c r="C39" s="133">
        <f>VLOOKUP(A39,'ProductCode$'!A2:D202,4,FALSE)</f>
        <v>22</v>
      </c>
      <c r="D39" s="37">
        <v>1</v>
      </c>
      <c r="E39" s="93">
        <f>C39*D39</f>
        <v>22</v>
      </c>
      <c r="F39" s="94"/>
      <c r="G39" s="145"/>
      <c r="H39" s="95">
        <f>G39*C39</f>
        <v>0</v>
      </c>
    </row>
    <row r="40" spans="1:23" ht="5.25" customHeight="1" x14ac:dyDescent="0.25">
      <c r="A40" s="23"/>
      <c r="B40" s="39"/>
      <c r="C40" s="40"/>
      <c r="D40" s="41"/>
      <c r="E40" s="45"/>
      <c r="F40" s="14"/>
      <c r="G40" s="28"/>
      <c r="H40" s="22"/>
    </row>
    <row r="41" spans="1:23" ht="15" x14ac:dyDescent="0.25">
      <c r="A41" s="23"/>
      <c r="B41" s="39"/>
      <c r="C41" s="51"/>
      <c r="D41" s="41"/>
      <c r="E41" s="60"/>
      <c r="F41" s="15"/>
      <c r="G41" s="58" t="s">
        <v>29</v>
      </c>
      <c r="H41" s="65">
        <f>SUM(H28:H40)</f>
        <v>0</v>
      </c>
    </row>
    <row r="42" spans="1:23" ht="5.25" customHeight="1" x14ac:dyDescent="0.25">
      <c r="A42" s="23"/>
      <c r="B42" s="39"/>
      <c r="C42" s="51"/>
      <c r="D42" s="41"/>
      <c r="E42" s="60"/>
      <c r="F42" s="15"/>
      <c r="G42" s="216"/>
      <c r="H42" s="217"/>
    </row>
    <row r="43" spans="1:23" s="13" customFormat="1" ht="43.5" customHeight="1" x14ac:dyDescent="0.25">
      <c r="A43" s="37">
        <v>4000691</v>
      </c>
      <c r="B43" s="130" t="str">
        <f>VLOOKUP(A43,'ProductCode$'!A2:C202,3,FALSE)</f>
        <v>TI-nspire CX NON CAS Graphics Calculator (Maths Methods &amp; Specialist Maths) (Pack Discount does not apply)</v>
      </c>
      <c r="C43" s="133">
        <f>VLOOKUP(A43,'ProductCode$'!A2:D202,4,FALSE)</f>
        <v>225</v>
      </c>
      <c r="D43" s="37">
        <v>1</v>
      </c>
      <c r="E43" s="93">
        <f>C43*D43</f>
        <v>225</v>
      </c>
      <c r="F43" s="94"/>
      <c r="G43" s="145"/>
      <c r="H43" s="95">
        <f>G43*C43</f>
        <v>0</v>
      </c>
    </row>
    <row r="44" spans="1:23" ht="4.5" customHeight="1" thickBot="1" x14ac:dyDescent="0.3">
      <c r="A44" s="23"/>
      <c r="B44" s="39"/>
      <c r="C44" s="40"/>
      <c r="D44" s="41"/>
      <c r="E44" s="45"/>
      <c r="F44" s="15"/>
      <c r="G44" s="15"/>
      <c r="H44" s="22"/>
    </row>
    <row r="45" spans="1:23" ht="19.5" customHeight="1" thickBot="1" x14ac:dyDescent="0.3">
      <c r="A45" s="554" t="s">
        <v>241</v>
      </c>
      <c r="B45" s="555"/>
      <c r="C45" s="555"/>
      <c r="D45" s="555"/>
      <c r="E45" s="556"/>
      <c r="F45" s="81"/>
      <c r="G45" s="106"/>
      <c r="H45" s="82">
        <f>SUM(E25+H43+(H41*90%))</f>
        <v>33.119999999999997</v>
      </c>
    </row>
    <row r="46" spans="1:23" ht="3" customHeight="1" x14ac:dyDescent="0.25">
      <c r="A46" s="117"/>
      <c r="B46" s="115"/>
      <c r="C46" s="116"/>
      <c r="D46" s="116"/>
      <c r="E46" s="105"/>
      <c r="F46" s="81"/>
      <c r="G46" s="60"/>
      <c r="H46" s="101"/>
    </row>
    <row r="47" spans="1:23" ht="2.25" customHeight="1" thickBot="1" x14ac:dyDescent="0.3">
      <c r="A47" s="23"/>
      <c r="B47" s="39"/>
      <c r="C47" s="44"/>
      <c r="D47" s="44"/>
      <c r="E47" s="24"/>
      <c r="F47" s="81"/>
      <c r="G47" s="60"/>
      <c r="H47" s="35"/>
    </row>
    <row r="48" spans="1:23" ht="21.75" customHeight="1" thickBot="1" x14ac:dyDescent="0.3">
      <c r="A48" s="526" t="s">
        <v>133</v>
      </c>
      <c r="B48" s="527"/>
      <c r="C48" s="527"/>
      <c r="D48" s="527"/>
      <c r="E48" s="530"/>
      <c r="F48" s="84"/>
      <c r="G48" s="114"/>
      <c r="H48" s="83">
        <f>SUM(H23,H41,H43)</f>
        <v>0</v>
      </c>
    </row>
    <row r="49" spans="1:13" ht="7.5" customHeight="1" x14ac:dyDescent="0.25">
      <c r="E49" s="7"/>
      <c r="F49" s="6"/>
      <c r="G49" s="5"/>
    </row>
    <row r="50" spans="1:13" ht="15.75" customHeight="1" x14ac:dyDescent="0.25">
      <c r="A50" s="521" t="s">
        <v>89</v>
      </c>
      <c r="B50" s="521"/>
      <c r="C50" s="521"/>
      <c r="D50" s="521"/>
      <c r="E50" s="521"/>
      <c r="F50" s="521"/>
      <c r="G50" s="521"/>
      <c r="H50" s="521"/>
    </row>
    <row r="51" spans="1:13" s="127" customFormat="1" ht="14.25" customHeight="1" x14ac:dyDescent="0.25">
      <c r="A51" s="522" t="s">
        <v>77</v>
      </c>
      <c r="B51" s="522"/>
      <c r="C51" s="522"/>
      <c r="D51" s="522"/>
      <c r="E51" s="522"/>
      <c r="F51" s="522"/>
      <c r="G51" s="522"/>
      <c r="H51" s="522"/>
    </row>
    <row r="52" spans="1:13" s="138" customFormat="1" ht="8.25" customHeight="1" x14ac:dyDescent="0.25">
      <c r="A52" s="113"/>
      <c r="B52" s="112"/>
      <c r="C52" s="113"/>
      <c r="D52" s="113"/>
      <c r="E52" s="7"/>
      <c r="F52" s="6"/>
      <c r="G52" s="113"/>
      <c r="H52" s="7"/>
      <c r="M52" s="139"/>
    </row>
    <row r="53" spans="1:13" ht="18" customHeight="1" x14ac:dyDescent="0.25">
      <c r="A53" s="137"/>
      <c r="B53" s="124"/>
      <c r="C53" s="137"/>
      <c r="D53" s="505" t="s">
        <v>78</v>
      </c>
      <c r="E53" s="505"/>
      <c r="F53" s="505"/>
      <c r="G53" s="505"/>
      <c r="H53" s="140"/>
    </row>
    <row r="54" spans="1:13" ht="26.25" customHeight="1" x14ac:dyDescent="0.25">
      <c r="A54" s="146"/>
      <c r="B54" s="329" t="s">
        <v>98</v>
      </c>
      <c r="C54" s="20"/>
      <c r="D54" s="137"/>
      <c r="E54" s="333" t="s">
        <v>257</v>
      </c>
      <c r="G54" s="332" t="s">
        <v>256</v>
      </c>
      <c r="H54" s="332" t="s">
        <v>258</v>
      </c>
    </row>
    <row r="55" spans="1:13" ht="6" customHeight="1" x14ac:dyDescent="0.25">
      <c r="A55" s="135"/>
      <c r="B55" s="112"/>
      <c r="C55" s="3"/>
      <c r="D55" s="3"/>
      <c r="E55" s="3"/>
      <c r="F55" s="3"/>
      <c r="G55" s="3"/>
    </row>
    <row r="56" spans="1:13" ht="19.5" customHeight="1" x14ac:dyDescent="0.25">
      <c r="A56" s="134" t="s">
        <v>37</v>
      </c>
      <c r="B56" s="124"/>
      <c r="C56" s="3" t="s">
        <v>38</v>
      </c>
      <c r="D56" s="512"/>
      <c r="E56" s="512"/>
      <c r="F56" s="512"/>
      <c r="G56" s="512"/>
      <c r="H56" s="512"/>
    </row>
    <row r="57" spans="1:13" ht="3" customHeight="1" x14ac:dyDescent="0.25">
      <c r="A57" s="538" t="s">
        <v>90</v>
      </c>
      <c r="B57" s="538"/>
      <c r="C57" s="538"/>
      <c r="D57" s="538"/>
      <c r="E57" s="538"/>
      <c r="F57" s="538"/>
      <c r="G57" s="538"/>
      <c r="H57" s="538"/>
    </row>
    <row r="58" spans="1:13" s="127" customFormat="1" ht="47.25" customHeight="1" x14ac:dyDescent="0.25">
      <c r="A58" s="513" t="s">
        <v>297</v>
      </c>
      <c r="B58" s="513"/>
      <c r="C58" s="513"/>
      <c r="D58" s="513"/>
      <c r="E58" s="513"/>
      <c r="F58" s="513"/>
      <c r="G58" s="513"/>
      <c r="H58" s="513"/>
      <c r="I58" s="129"/>
    </row>
    <row r="59" spans="1:13" ht="4.5" customHeight="1" x14ac:dyDescent="0.25">
      <c r="B59" s="77"/>
      <c r="I59" s="1"/>
    </row>
    <row r="60" spans="1:13" ht="33.75" customHeight="1" x14ac:dyDescent="0.25">
      <c r="A60" s="507" t="s">
        <v>88</v>
      </c>
      <c r="B60" s="507"/>
      <c r="C60" s="507"/>
      <c r="D60" s="507"/>
      <c r="E60" s="507"/>
      <c r="F60" s="507"/>
      <c r="G60" s="507"/>
      <c r="H60" s="507"/>
    </row>
    <row r="61" spans="1:13" ht="15" x14ac:dyDescent="0.25"/>
  </sheetData>
  <sheetProtection algorithmName="SHA-512" hashValue="cObnElF9O9h58fXz8kqn7M2ttMiZRbBrpnRVB7963VQYBojYW+cBNZ/NY0W34atmqJj12RSycE+LZZlNfxMenQ==" saltValue="6xYk36k787CA0rTcpjsILw==" spinCount="100000" sheet="1" selectLockedCells="1"/>
  <mergeCells count="18">
    <mergeCell ref="A5:H5"/>
    <mergeCell ref="A1:H1"/>
    <mergeCell ref="A2:H2"/>
    <mergeCell ref="A3:H3"/>
    <mergeCell ref="A4:D4"/>
    <mergeCell ref="E4:H4"/>
    <mergeCell ref="A60:H60"/>
    <mergeCell ref="D56:H56"/>
    <mergeCell ref="A57:H57"/>
    <mergeCell ref="A58:H58"/>
    <mergeCell ref="A6:E6"/>
    <mergeCell ref="G6:H6"/>
    <mergeCell ref="A27:E27"/>
    <mergeCell ref="A45:E45"/>
    <mergeCell ref="A48:E48"/>
    <mergeCell ref="A50:H50"/>
    <mergeCell ref="A51:H51"/>
    <mergeCell ref="D53:G53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6</xdr:col>
                    <xdr:colOff>514350</xdr:colOff>
                    <xdr:row>53</xdr:row>
                    <xdr:rowOff>133350</xdr:rowOff>
                  </from>
                  <to>
                    <xdr:col>6</xdr:col>
                    <xdr:colOff>704850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heck Box 4">
              <controlPr defaultSize="0" autoFill="0" autoLine="0" autoPict="0">
                <anchor moveWithCells="1">
                  <from>
                    <xdr:col>7</xdr:col>
                    <xdr:colOff>733425</xdr:colOff>
                    <xdr:row>53</xdr:row>
                    <xdr:rowOff>85725</xdr:rowOff>
                  </from>
                  <to>
                    <xdr:col>7</xdr:col>
                    <xdr:colOff>981075</xdr:colOff>
                    <xdr:row>54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tabSelected="1" showRuler="0" view="pageLayout" zoomScale="75" zoomScaleNormal="100" zoomScalePageLayoutView="75" workbookViewId="0">
      <selection activeCell="E4" sqref="E4:H4"/>
    </sheetView>
  </sheetViews>
  <sheetFormatPr defaultRowHeight="15" x14ac:dyDescent="0.25"/>
  <cols>
    <col min="1" max="1" width="12.85546875" style="165" customWidth="1"/>
    <col min="2" max="2" width="46.7109375" style="112" customWidth="1"/>
    <col min="3" max="3" width="11.7109375" style="165" customWidth="1"/>
    <col min="4" max="4" width="7.5703125" style="165" customWidth="1"/>
    <col min="5" max="5" width="12.5703125" style="165" customWidth="1"/>
    <col min="6" max="6" width="1.28515625" customWidth="1"/>
    <col min="7" max="7" width="12.28515625" customWidth="1"/>
    <col min="8" max="8" width="16.42578125" style="7" customWidth="1"/>
    <col min="9" max="9" width="5.140625" customWidth="1"/>
    <col min="10" max="10" width="9.7109375" customWidth="1"/>
    <col min="11" max="12" width="7" customWidth="1"/>
  </cols>
  <sheetData>
    <row r="1" spans="1:8" s="2" customFormat="1" ht="36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8" s="2" customFormat="1" x14ac:dyDescent="0.25">
      <c r="A2" s="505" t="s">
        <v>243</v>
      </c>
      <c r="B2" s="505"/>
      <c r="C2" s="505"/>
      <c r="D2" s="505"/>
      <c r="E2" s="505"/>
      <c r="F2" s="505"/>
      <c r="G2" s="505"/>
      <c r="H2" s="505"/>
    </row>
    <row r="3" spans="1:8" s="2" customFormat="1" x14ac:dyDescent="0.25">
      <c r="A3" s="505"/>
      <c r="B3" s="505"/>
      <c r="C3" s="505"/>
      <c r="D3" s="505"/>
      <c r="E3" s="505"/>
      <c r="F3" s="505"/>
      <c r="G3" s="505"/>
      <c r="H3" s="505"/>
    </row>
    <row r="4" spans="1:8" s="2" customFormat="1" ht="24.75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8" s="9" customFormat="1" ht="7.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8" s="2" customFormat="1" x14ac:dyDescent="0.25">
      <c r="A6" s="515"/>
      <c r="B6" s="516"/>
      <c r="C6" s="516"/>
      <c r="D6" s="516"/>
      <c r="E6" s="517"/>
      <c r="F6" s="212"/>
      <c r="G6" s="515" t="s">
        <v>28</v>
      </c>
      <c r="H6" s="517"/>
    </row>
    <row r="7" spans="1:8" s="2" customFormat="1" ht="30" x14ac:dyDescent="0.25">
      <c r="A7" s="38" t="s">
        <v>17</v>
      </c>
      <c r="B7" s="32" t="s">
        <v>2</v>
      </c>
      <c r="C7" s="38" t="s">
        <v>3</v>
      </c>
      <c r="D7" s="33" t="s">
        <v>23</v>
      </c>
      <c r="E7" s="34" t="s">
        <v>24</v>
      </c>
      <c r="F7" s="85"/>
      <c r="G7" s="27" t="s">
        <v>27</v>
      </c>
      <c r="H7" s="21" t="s">
        <v>24</v>
      </c>
    </row>
    <row r="8" spans="1:8" s="98" customFormat="1" ht="21.75" customHeight="1" x14ac:dyDescent="0.25">
      <c r="A8" s="100">
        <v>4000594</v>
      </c>
      <c r="B8" s="57" t="str">
        <f>VLOOKUP(A8,'ProductCode$'!A2:C202,3,FALSE)</f>
        <v>SCOTS PGC Library Bag</v>
      </c>
      <c r="C8" s="133">
        <f>VLOOKUP(A8,'ProductCode$'!A2:D202,4,FALSE)</f>
        <v>18</v>
      </c>
      <c r="D8" s="37">
        <v>1</v>
      </c>
      <c r="E8" s="93">
        <f t="shared" ref="E8:E20" si="0">C8*D8</f>
        <v>18</v>
      </c>
      <c r="F8" s="94"/>
      <c r="G8" s="168"/>
      <c r="H8" s="95">
        <f t="shared" ref="H8:H20" si="1">G8*C8</f>
        <v>0</v>
      </c>
    </row>
    <row r="9" spans="1:8" s="98" customFormat="1" ht="21.75" customHeight="1" x14ac:dyDescent="0.25">
      <c r="A9" s="100">
        <f>'ProductCode$'!A83</f>
        <v>4000268</v>
      </c>
      <c r="B9" s="57" t="str">
        <f>VLOOKUP(A9,'ProductCode$'!A2:C202,3,FALSE)</f>
        <v>Tissues 200 pk</v>
      </c>
      <c r="C9" s="133">
        <f>VLOOKUP(A9,'ProductCode$'!A2:D202,4,FALSE)</f>
        <v>2</v>
      </c>
      <c r="D9" s="37">
        <v>2</v>
      </c>
      <c r="E9" s="93">
        <f t="shared" si="0"/>
        <v>4</v>
      </c>
      <c r="F9" s="94"/>
      <c r="G9" s="168"/>
      <c r="H9" s="95">
        <f t="shared" si="1"/>
        <v>0</v>
      </c>
    </row>
    <row r="10" spans="1:8" s="98" customFormat="1" ht="21.75" customHeight="1" x14ac:dyDescent="0.25">
      <c r="A10" s="100">
        <f>'ProductCode$'!A11</f>
        <v>4000191</v>
      </c>
      <c r="B10" s="57" t="str">
        <f>VLOOKUP(A10,'ProductCode$'!A2:C202,3,FALSE)</f>
        <v>Scrap Books 64 pages (blank pages - not lined)</v>
      </c>
      <c r="C10" s="133">
        <f>VLOOKUP(A10,'ProductCode$'!A2:D202,4,FALSE)</f>
        <v>1.5</v>
      </c>
      <c r="D10" s="37">
        <v>4</v>
      </c>
      <c r="E10" s="93">
        <f t="shared" si="0"/>
        <v>6</v>
      </c>
      <c r="F10" s="94"/>
      <c r="G10" s="168"/>
      <c r="H10" s="95">
        <f t="shared" si="1"/>
        <v>0</v>
      </c>
    </row>
    <row r="11" spans="1:8" s="98" customFormat="1" ht="21.75" customHeight="1" x14ac:dyDescent="0.25">
      <c r="A11" s="100">
        <v>4000665</v>
      </c>
      <c r="B11" s="57" t="str">
        <f>VLOOKUP(A11,'ProductCode$'!A2:C202,3,FALSE)</f>
        <v>Coloured Pencils (Pack 24) Staedtler Norris brand</v>
      </c>
      <c r="C11" s="133">
        <f>VLOOKUP(A11,'ProductCode$'!A2:D202,4,FALSE)</f>
        <v>8.5</v>
      </c>
      <c r="D11" s="37">
        <v>1</v>
      </c>
      <c r="E11" s="93">
        <f t="shared" si="0"/>
        <v>8.5</v>
      </c>
      <c r="F11" s="94"/>
      <c r="G11" s="168"/>
      <c r="H11" s="95">
        <f t="shared" si="1"/>
        <v>0</v>
      </c>
    </row>
    <row r="12" spans="1:8" s="98" customFormat="1" ht="19.5" customHeight="1" x14ac:dyDescent="0.25">
      <c r="A12" s="100">
        <v>4000696</v>
      </c>
      <c r="B12" s="57" t="str">
        <f>VLOOKUP(A12,'ProductCode$'!A2:C202,3,FALSE)</f>
        <v>Crayola Twistable Crayons 12 pack</v>
      </c>
      <c r="C12" s="133">
        <f>VLOOKUP(A12,'ProductCode$'!A2:D202,4,FALSE)</f>
        <v>7</v>
      </c>
      <c r="D12" s="37">
        <v>1</v>
      </c>
      <c r="E12" s="93">
        <f t="shared" ref="E12" si="2">C12*D12</f>
        <v>7</v>
      </c>
      <c r="F12" s="94"/>
      <c r="G12" s="168"/>
      <c r="H12" s="95">
        <f t="shared" ref="H12" si="3">G12*C12</f>
        <v>0</v>
      </c>
    </row>
    <row r="13" spans="1:8" s="98" customFormat="1" ht="21.75" customHeight="1" x14ac:dyDescent="0.25">
      <c r="A13" s="100">
        <f>'ProductCode$'!A46</f>
        <v>4000225</v>
      </c>
      <c r="B13" s="57" t="str">
        <f>VLOOKUP(A13,'ProductCode$'!A2:C202,3,FALSE)</f>
        <v>Triangular HB Lead Pencils (Faber-Castell brand)</v>
      </c>
      <c r="C13" s="133">
        <f>VLOOKUP(A13,'ProductCode$'!A2:D202,4,FALSE)</f>
        <v>0.7</v>
      </c>
      <c r="D13" s="37">
        <v>10</v>
      </c>
      <c r="E13" s="93">
        <f t="shared" si="0"/>
        <v>7</v>
      </c>
      <c r="F13" s="94"/>
      <c r="G13" s="168"/>
      <c r="H13" s="95">
        <f t="shared" si="1"/>
        <v>0</v>
      </c>
    </row>
    <row r="14" spans="1:8" s="98" customFormat="1" ht="21.75" customHeight="1" x14ac:dyDescent="0.25">
      <c r="A14" s="100">
        <v>4000666</v>
      </c>
      <c r="B14" s="57" t="str">
        <f>VLOOKUP(A14,'ProductCode$'!A2:C202,3,FALSE)</f>
        <v>Glue Stick BOSTIK BLU 35gm</v>
      </c>
      <c r="C14" s="133">
        <f>VLOOKUP(A14,'ProductCode$'!A2:D202,4,FALSE)</f>
        <v>2.8</v>
      </c>
      <c r="D14" s="37">
        <v>8</v>
      </c>
      <c r="E14" s="93">
        <f t="shared" si="0"/>
        <v>22.4</v>
      </c>
      <c r="F14" s="94"/>
      <c r="G14" s="168"/>
      <c r="H14" s="95">
        <f t="shared" si="1"/>
        <v>0</v>
      </c>
    </row>
    <row r="15" spans="1:8" s="98" customFormat="1" ht="21.75" customHeight="1" x14ac:dyDescent="0.25">
      <c r="A15" s="100">
        <v>4000503</v>
      </c>
      <c r="B15" s="57" t="str">
        <f>VLOOKUP(A15,'ProductCode$'!A2:C202,3,FALSE)</f>
        <v>Officemax Handy Zip Pouch A3 Clear</v>
      </c>
      <c r="C15" s="133">
        <f>VLOOKUP(A15,'ProductCode$'!A2:D202,4,FALSE)</f>
        <v>5.5</v>
      </c>
      <c r="D15" s="37">
        <v>1</v>
      </c>
      <c r="E15" s="93">
        <f t="shared" si="0"/>
        <v>5.5</v>
      </c>
      <c r="F15" s="94"/>
      <c r="G15" s="168"/>
      <c r="H15" s="95">
        <f t="shared" si="1"/>
        <v>0</v>
      </c>
    </row>
    <row r="16" spans="1:8" s="98" customFormat="1" ht="21.75" customHeight="1" x14ac:dyDescent="0.25">
      <c r="A16" s="100">
        <f>'ProductCode$'!A38</f>
        <v>4000269</v>
      </c>
      <c r="B16" s="57" t="str">
        <f>VLOOKUP(A16,'ProductCode$'!A2:C202,3,FALSE)</f>
        <v>Ream A4 Paper</v>
      </c>
      <c r="C16" s="133">
        <f>VLOOKUP(A16,'ProductCode$'!A2:D202,4,FALSE)</f>
        <v>6.5</v>
      </c>
      <c r="D16" s="37">
        <v>1</v>
      </c>
      <c r="E16" s="93">
        <f t="shared" si="0"/>
        <v>6.5</v>
      </c>
      <c r="F16" s="94"/>
      <c r="G16" s="168"/>
      <c r="H16" s="95">
        <f t="shared" si="1"/>
        <v>0</v>
      </c>
    </row>
    <row r="17" spans="1:12" s="98" customFormat="1" ht="21.75" customHeight="1" x14ac:dyDescent="0.25">
      <c r="A17" s="100">
        <f>'ProductCode$'!A85</f>
        <v>4000276</v>
      </c>
      <c r="B17" s="57" t="str">
        <f>VLOOKUP(A17,'ProductCode$'!A2:C202,3,FALSE)</f>
        <v>Sunscreen Roll On (Milk 30+)</v>
      </c>
      <c r="C17" s="133">
        <f>VLOOKUP(A17,'ProductCode$'!A2:D202,4,FALSE)</f>
        <v>8.5</v>
      </c>
      <c r="D17" s="37">
        <v>1</v>
      </c>
      <c r="E17" s="93">
        <f t="shared" si="0"/>
        <v>8.5</v>
      </c>
      <c r="F17" s="94"/>
      <c r="G17" s="168"/>
      <c r="H17" s="95">
        <f t="shared" si="1"/>
        <v>0</v>
      </c>
    </row>
    <row r="18" spans="1:12" s="98" customFormat="1" ht="21.75" customHeight="1" x14ac:dyDescent="0.25">
      <c r="A18" s="100">
        <f>'ProductCode$'!A84</f>
        <v>4000277</v>
      </c>
      <c r="B18" s="57" t="str">
        <f>VLOOKUP(A18,'ProductCode$'!A2:C202,3,FALSE)</f>
        <v>Wet Wipes</v>
      </c>
      <c r="C18" s="133">
        <f>VLOOKUP(A18,'ProductCode$'!A2:D202,4,FALSE)</f>
        <v>2.7</v>
      </c>
      <c r="D18" s="37">
        <v>1</v>
      </c>
      <c r="E18" s="93">
        <f t="shared" si="0"/>
        <v>2.7</v>
      </c>
      <c r="F18" s="94"/>
      <c r="G18" s="168"/>
      <c r="H18" s="95">
        <f t="shared" si="1"/>
        <v>0</v>
      </c>
    </row>
    <row r="19" spans="1:12" s="98" customFormat="1" ht="21.75" customHeight="1" x14ac:dyDescent="0.25">
      <c r="A19" s="100">
        <f>'ProductCode$'!A93</f>
        <v>4000272</v>
      </c>
      <c r="B19" s="57" t="str">
        <f>VLOOKUP(A19,'ProductCode$'!A2:C202,3,FALSE)</f>
        <v xml:space="preserve">Headphones (not earphones) </v>
      </c>
      <c r="C19" s="133">
        <f>VLOOKUP(A19,'ProductCode$'!A2:D202,4,FALSE)</f>
        <v>11.5</v>
      </c>
      <c r="D19" s="37">
        <v>1</v>
      </c>
      <c r="E19" s="93">
        <f t="shared" si="0"/>
        <v>11.5</v>
      </c>
      <c r="F19" s="94"/>
      <c r="G19" s="168"/>
      <c r="H19" s="95">
        <f t="shared" si="1"/>
        <v>0</v>
      </c>
    </row>
    <row r="20" spans="1:12" s="98" customFormat="1" ht="21.75" customHeight="1" x14ac:dyDescent="0.25">
      <c r="A20" s="100">
        <f>'ProductCode$'!A95</f>
        <v>4000266</v>
      </c>
      <c r="B20" s="57" t="str">
        <f>VLOOKUP(A20,'ProductCode$'!A2:C202,3,FALSE)</f>
        <v>Drawstring Bag (for headphones)</v>
      </c>
      <c r="C20" s="133">
        <f>VLOOKUP(A20,'ProductCode$'!A2:D202,4,FALSE)</f>
        <v>5</v>
      </c>
      <c r="D20" s="37">
        <v>1</v>
      </c>
      <c r="E20" s="93">
        <f t="shared" si="0"/>
        <v>5</v>
      </c>
      <c r="F20" s="94"/>
      <c r="G20" s="168"/>
      <c r="H20" s="95">
        <f t="shared" si="1"/>
        <v>0</v>
      </c>
    </row>
    <row r="21" spans="1:12" ht="3" customHeight="1" x14ac:dyDescent="0.25">
      <c r="A21" s="23"/>
      <c r="B21" s="39"/>
      <c r="C21" s="40"/>
      <c r="D21" s="41"/>
      <c r="E21" s="52"/>
      <c r="F21" s="19"/>
      <c r="G21" s="63"/>
      <c r="H21" s="22"/>
    </row>
    <row r="22" spans="1:12" ht="21" customHeight="1" x14ac:dyDescent="0.25">
      <c r="A22" s="23"/>
      <c r="B22" s="39"/>
      <c r="C22" s="55" t="s">
        <v>29</v>
      </c>
      <c r="D22" s="53"/>
      <c r="E22" s="54">
        <f>SUM(E8:E20)</f>
        <v>112.60000000000001</v>
      </c>
      <c r="F22" s="19"/>
      <c r="G22" s="64" t="s">
        <v>29</v>
      </c>
      <c r="H22" s="59">
        <f>SUM(H8:H20)</f>
        <v>0</v>
      </c>
    </row>
    <row r="23" spans="1:12" ht="15.75" customHeight="1" thickBot="1" x14ac:dyDescent="0.3">
      <c r="A23" s="23"/>
      <c r="B23" s="39"/>
      <c r="C23" s="40"/>
      <c r="D23" s="41"/>
      <c r="E23" s="42"/>
      <c r="F23" s="14"/>
      <c r="G23" s="63"/>
      <c r="H23" s="22"/>
    </row>
    <row r="24" spans="1:12" ht="21" customHeight="1" thickBot="1" x14ac:dyDescent="0.3">
      <c r="A24" s="211" t="s">
        <v>26</v>
      </c>
      <c r="B24" s="47"/>
      <c r="C24" s="75"/>
      <c r="D24" s="49"/>
      <c r="E24" s="50">
        <f>SUM(E22*90%)</f>
        <v>101.34</v>
      </c>
      <c r="F24" s="80"/>
      <c r="G24" s="148"/>
      <c r="H24" s="101"/>
    </row>
    <row r="25" spans="1:12" ht="6" customHeight="1" thickBot="1" x14ac:dyDescent="0.3">
      <c r="A25" s="23"/>
      <c r="B25" s="39"/>
      <c r="C25" s="44"/>
      <c r="D25" s="44"/>
      <c r="E25" s="105"/>
      <c r="F25" s="102"/>
      <c r="G25" s="23"/>
      <c r="H25" s="35"/>
    </row>
    <row r="26" spans="1:12" s="2" customFormat="1" ht="24" customHeight="1" x14ac:dyDescent="0.25">
      <c r="A26" s="518" t="s">
        <v>210</v>
      </c>
      <c r="B26" s="519"/>
      <c r="C26" s="519"/>
      <c r="D26" s="519"/>
      <c r="E26" s="520"/>
      <c r="F26" s="68"/>
      <c r="G26" s="104"/>
      <c r="H26" s="87">
        <f>H22</f>
        <v>0</v>
      </c>
    </row>
    <row r="27" spans="1:12" ht="6" customHeight="1" x14ac:dyDescent="0.25">
      <c r="E27" s="7"/>
      <c r="F27" s="6"/>
      <c r="G27" s="165"/>
    </row>
    <row r="28" spans="1:12" s="129" customFormat="1" ht="14.25" customHeight="1" x14ac:dyDescent="0.25">
      <c r="A28" s="521" t="s">
        <v>211</v>
      </c>
      <c r="B28" s="521"/>
      <c r="C28" s="521"/>
      <c r="D28" s="521"/>
      <c r="E28" s="521"/>
      <c r="F28" s="521"/>
      <c r="G28" s="521"/>
      <c r="H28" s="521"/>
    </row>
    <row r="29" spans="1:12" s="158" customFormat="1" ht="21.75" customHeight="1" x14ac:dyDescent="0.25">
      <c r="A29" s="522" t="s">
        <v>77</v>
      </c>
      <c r="B29" s="522"/>
      <c r="C29" s="522"/>
      <c r="D29" s="522"/>
      <c r="E29" s="522"/>
      <c r="F29" s="522"/>
      <c r="G29" s="522"/>
      <c r="H29" s="522"/>
      <c r="L29" s="160"/>
    </row>
    <row r="30" spans="1:12" ht="6" customHeight="1" x14ac:dyDescent="0.25">
      <c r="E30" s="7"/>
      <c r="F30" s="6"/>
      <c r="G30" s="165"/>
    </row>
    <row r="31" spans="1:12" ht="21" customHeight="1" x14ac:dyDescent="0.25">
      <c r="B31" s="124"/>
      <c r="D31" s="505" t="s">
        <v>78</v>
      </c>
      <c r="E31" s="505"/>
      <c r="F31" s="505"/>
      <c r="G31" s="505"/>
      <c r="H31" s="140"/>
    </row>
    <row r="32" spans="1:12" ht="18.75" customHeight="1" x14ac:dyDescent="0.25">
      <c r="B32" s="329" t="s">
        <v>98</v>
      </c>
      <c r="C32" s="3"/>
      <c r="D32" s="506" t="s">
        <v>257</v>
      </c>
      <c r="E32" s="506"/>
      <c r="F32" s="506"/>
      <c r="G32" s="332" t="s">
        <v>256</v>
      </c>
      <c r="H32" s="332" t="s">
        <v>258</v>
      </c>
    </row>
    <row r="33" spans="1:8" ht="6" customHeight="1" x14ac:dyDescent="0.25">
      <c r="A33" s="328"/>
      <c r="B33" s="329"/>
      <c r="C33" s="3"/>
      <c r="D33" s="136"/>
      <c r="E33" s="3"/>
      <c r="F33" s="3"/>
      <c r="G33" s="3"/>
    </row>
    <row r="34" spans="1:8" ht="21.75" customHeight="1" x14ac:dyDescent="0.25">
      <c r="A34" s="136" t="s">
        <v>37</v>
      </c>
      <c r="B34" s="124"/>
      <c r="C34" s="3" t="s">
        <v>38</v>
      </c>
      <c r="D34" s="512"/>
      <c r="E34" s="512"/>
      <c r="F34" s="512"/>
      <c r="G34" s="512"/>
      <c r="H34" s="512"/>
    </row>
    <row r="35" spans="1:8" ht="7.5" customHeight="1" x14ac:dyDescent="0.25">
      <c r="C35" s="505"/>
      <c r="D35" s="505"/>
      <c r="E35" s="505"/>
      <c r="F35" s="6"/>
      <c r="G35" s="165"/>
    </row>
    <row r="36" spans="1:8" s="127" customFormat="1" ht="45" customHeight="1" x14ac:dyDescent="0.25">
      <c r="A36" s="513" t="s">
        <v>297</v>
      </c>
      <c r="B36" s="513"/>
      <c r="C36" s="513"/>
      <c r="D36" s="513"/>
      <c r="E36" s="513"/>
      <c r="F36" s="513"/>
      <c r="G36" s="513"/>
      <c r="H36" s="513"/>
    </row>
    <row r="37" spans="1:8" ht="5.25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s="1" customFormat="1" x14ac:dyDescent="0.25">
      <c r="A38" s="128" t="s">
        <v>22</v>
      </c>
      <c r="B38" s="121"/>
      <c r="C38" s="20"/>
      <c r="D38" s="20"/>
      <c r="E38" s="10"/>
      <c r="F38" s="12"/>
      <c r="G38" s="20"/>
      <c r="H38" s="10"/>
    </row>
    <row r="39" spans="1:8" s="96" customFormat="1" x14ac:dyDescent="0.25">
      <c r="A39" s="141" t="s">
        <v>125</v>
      </c>
      <c r="B39" s="142"/>
      <c r="C39" s="97"/>
      <c r="D39" s="97"/>
      <c r="E39" s="97"/>
      <c r="F39" s="143"/>
      <c r="G39" s="144"/>
      <c r="H39" s="120"/>
    </row>
    <row r="40" spans="1:8" s="123" customFormat="1" ht="33" customHeight="1" x14ac:dyDescent="0.25">
      <c r="A40" s="214" t="s">
        <v>25</v>
      </c>
      <c r="B40" s="514" t="s">
        <v>259</v>
      </c>
      <c r="C40" s="514"/>
      <c r="D40" s="514"/>
      <c r="E40" s="514"/>
      <c r="F40" s="514"/>
      <c r="G40" s="514"/>
      <c r="H40" s="514"/>
    </row>
    <row r="41" spans="1:8" ht="6.75" customHeight="1" x14ac:dyDescent="0.25">
      <c r="E41" s="20"/>
      <c r="F41" s="1"/>
      <c r="G41" s="1"/>
      <c r="H41" s="10"/>
    </row>
    <row r="42" spans="1:8" ht="15" customHeight="1" x14ac:dyDescent="0.25">
      <c r="A42" s="507" t="s">
        <v>296</v>
      </c>
      <c r="B42" s="507"/>
      <c r="C42" s="507"/>
      <c r="D42" s="507"/>
      <c r="E42" s="507"/>
      <c r="F42" s="507"/>
      <c r="G42" s="507"/>
      <c r="H42" s="507"/>
    </row>
    <row r="43" spans="1:8" x14ac:dyDescent="0.25">
      <c r="E43" s="20"/>
      <c r="F43" s="1"/>
      <c r="G43" s="1"/>
      <c r="H43" s="10"/>
    </row>
    <row r="44" spans="1:8" x14ac:dyDescent="0.25">
      <c r="H44" s="10"/>
    </row>
    <row r="45" spans="1:8" x14ac:dyDescent="0.25">
      <c r="B45" s="17"/>
    </row>
    <row r="46" spans="1:8" x14ac:dyDescent="0.25">
      <c r="B46" s="17"/>
    </row>
    <row r="48" spans="1:8" ht="15.75" x14ac:dyDescent="0.25">
      <c r="B48" s="36"/>
    </row>
  </sheetData>
  <sheetProtection algorithmName="SHA-512" hashValue="LbN/UNdTW+qS+eWVZQhucBsi4GjArj1NV1Mjo/1Oe8OzWWVGDuOH0uAPxHJnmA+WJ7qCQGzZEB54BsYXsJlUig==" saltValue="j25VvoaOvOrUih67KmtaMQ==" spinCount="100000" sheet="1" selectLockedCells="1"/>
  <mergeCells count="18">
    <mergeCell ref="A28:H28"/>
    <mergeCell ref="A29:H29"/>
    <mergeCell ref="D31:G31"/>
    <mergeCell ref="D32:F32"/>
    <mergeCell ref="A42:H42"/>
    <mergeCell ref="A5:H5"/>
    <mergeCell ref="A1:H1"/>
    <mergeCell ref="A2:H2"/>
    <mergeCell ref="A3:H3"/>
    <mergeCell ref="A4:D4"/>
    <mergeCell ref="E4:H4"/>
    <mergeCell ref="D34:H34"/>
    <mergeCell ref="C35:E35"/>
    <mergeCell ref="A36:H36"/>
    <mergeCell ref="B40:H40"/>
    <mergeCell ref="A6:E6"/>
    <mergeCell ref="G6:H6"/>
    <mergeCell ref="A26:E26"/>
  </mergeCells>
  <printOptions horizontalCentered="1"/>
  <pageMargins left="0.62992125984251968" right="0.62992125984251968" top="0" bottom="0.74803149606299213" header="0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6</xdr:col>
                    <xdr:colOff>657225</xdr:colOff>
                    <xdr:row>31</xdr:row>
                    <xdr:rowOff>38100</xdr:rowOff>
                  </from>
                  <to>
                    <xdr:col>7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7</xdr:col>
                    <xdr:colOff>857250</xdr:colOff>
                    <xdr:row>31</xdr:row>
                    <xdr:rowOff>38100</xdr:rowOff>
                  </from>
                  <to>
                    <xdr:col>7</xdr:col>
                    <xdr:colOff>1076325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showRuler="0" view="pageLayout" topLeftCell="A4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2" style="5" customWidth="1"/>
    <col min="2" max="2" width="51" style="4" customWidth="1"/>
    <col min="3" max="3" width="8.5703125" style="5" customWidth="1"/>
    <col min="4" max="4" width="6.5703125" style="5" customWidth="1"/>
    <col min="5" max="5" width="11" style="5" customWidth="1"/>
    <col min="6" max="6" width="1.140625" customWidth="1"/>
    <col min="7" max="7" width="12.85546875" customWidth="1"/>
    <col min="8" max="8" width="14.140625" style="7" customWidth="1"/>
    <col min="9" max="9" width="11.140625" customWidth="1"/>
    <col min="10" max="10" width="11.28515625" customWidth="1"/>
    <col min="11" max="11" width="21.5703125" customWidth="1"/>
  </cols>
  <sheetData>
    <row r="1" spans="1:13" s="2" customFormat="1" ht="39.75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13" s="2" customFormat="1" ht="12.75" customHeight="1" x14ac:dyDescent="0.25">
      <c r="A2" s="505" t="s">
        <v>244</v>
      </c>
      <c r="B2" s="505"/>
      <c r="C2" s="505"/>
      <c r="D2" s="505"/>
      <c r="E2" s="505"/>
      <c r="F2" s="505"/>
      <c r="G2" s="505"/>
      <c r="H2" s="505"/>
    </row>
    <row r="3" spans="1:13" s="2" customFormat="1" ht="13.5" customHeight="1" x14ac:dyDescent="0.25">
      <c r="A3" s="505"/>
      <c r="B3" s="505"/>
      <c r="C3" s="505"/>
      <c r="D3" s="505"/>
      <c r="E3" s="505"/>
      <c r="F3" s="505"/>
      <c r="G3" s="505"/>
      <c r="H3" s="505"/>
    </row>
    <row r="4" spans="1:13" s="2" customFormat="1" ht="21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13" s="9" customFormat="1" ht="3.7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13" s="2" customFormat="1" ht="15" customHeight="1" x14ac:dyDescent="0.25">
      <c r="A6" s="515"/>
      <c r="B6" s="516"/>
      <c r="C6" s="516"/>
      <c r="D6" s="516"/>
      <c r="E6" s="517"/>
      <c r="F6" s="16"/>
      <c r="G6" s="515" t="s">
        <v>28</v>
      </c>
      <c r="H6" s="517"/>
    </row>
    <row r="7" spans="1:13" s="2" customFormat="1" ht="29.25" customHeight="1" x14ac:dyDescent="0.25">
      <c r="A7" s="38" t="s">
        <v>17</v>
      </c>
      <c r="B7" s="32" t="s">
        <v>2</v>
      </c>
      <c r="C7" s="38" t="s">
        <v>3</v>
      </c>
      <c r="D7" s="33" t="s">
        <v>23</v>
      </c>
      <c r="E7" s="34" t="s">
        <v>24</v>
      </c>
      <c r="F7" s="85"/>
      <c r="G7" s="27" t="s">
        <v>27</v>
      </c>
      <c r="H7" s="21" t="s">
        <v>24</v>
      </c>
    </row>
    <row r="8" spans="1:13" s="98" customFormat="1" ht="23.25" customHeight="1" x14ac:dyDescent="0.25">
      <c r="A8" s="100">
        <f>'ProductCode$'!A83</f>
        <v>4000268</v>
      </c>
      <c r="B8" s="130" t="str">
        <f>VLOOKUP(A8,'ProductCode$'!A2:C202,3,FALSE)</f>
        <v>Tissues 200 pk</v>
      </c>
      <c r="C8" s="133">
        <f>VLOOKUP(A8,'ProductCode$'!A2:D202,4,FALSE)</f>
        <v>2</v>
      </c>
      <c r="D8" s="37">
        <v>2</v>
      </c>
      <c r="E8" s="93">
        <f t="shared" ref="E8:E24" si="0">C8*D8</f>
        <v>4</v>
      </c>
      <c r="F8" s="94"/>
      <c r="G8" s="145"/>
      <c r="H8" s="95">
        <f t="shared" ref="H8:H24" si="1">G8*C8</f>
        <v>0</v>
      </c>
      <c r="I8" s="96"/>
      <c r="J8" s="96"/>
      <c r="K8" s="96"/>
      <c r="L8" s="131"/>
      <c r="M8" s="96"/>
    </row>
    <row r="9" spans="1:13" s="98" customFormat="1" ht="23.25" customHeight="1" x14ac:dyDescent="0.25">
      <c r="A9" s="100">
        <v>4000211</v>
      </c>
      <c r="B9" s="130" t="str">
        <f>VLOOKUP(A9,'ProductCode$'!A2:C202,3,FALSE)</f>
        <v>A3 sketch book (25 leaf) - Premium</v>
      </c>
      <c r="C9" s="133">
        <f>VLOOKUP(A9,'ProductCode$'!A2:D202,4,FALSE)</f>
        <v>5</v>
      </c>
      <c r="D9" s="37">
        <v>1</v>
      </c>
      <c r="E9" s="93">
        <f t="shared" si="0"/>
        <v>5</v>
      </c>
      <c r="F9" s="94"/>
      <c r="G9" s="145"/>
      <c r="H9" s="95">
        <f t="shared" si="1"/>
        <v>0</v>
      </c>
      <c r="I9" s="96"/>
      <c r="J9" s="96"/>
      <c r="K9" s="96"/>
      <c r="L9" s="131"/>
      <c r="M9" s="96"/>
    </row>
    <row r="10" spans="1:13" s="98" customFormat="1" ht="23.25" customHeight="1" x14ac:dyDescent="0.25">
      <c r="A10" s="100">
        <v>4000665</v>
      </c>
      <c r="B10" s="130" t="str">
        <f>VLOOKUP(A10,'ProductCode$'!A2:C202,3,FALSE)</f>
        <v>Coloured Pencils (Pack 24) Staedtler Norris brand</v>
      </c>
      <c r="C10" s="133">
        <f>VLOOKUP(A10,'ProductCode$'!A2:D202,4,FALSE)</f>
        <v>8.5</v>
      </c>
      <c r="D10" s="37">
        <v>1</v>
      </c>
      <c r="E10" s="93">
        <f t="shared" si="0"/>
        <v>8.5</v>
      </c>
      <c r="F10" s="94"/>
      <c r="G10" s="145"/>
      <c r="H10" s="95">
        <f t="shared" si="1"/>
        <v>0</v>
      </c>
      <c r="I10" s="96"/>
      <c r="J10" s="96"/>
      <c r="K10" s="96"/>
      <c r="L10" s="131"/>
      <c r="M10" s="96"/>
    </row>
    <row r="11" spans="1:13" s="98" customFormat="1" ht="23.25" customHeight="1" x14ac:dyDescent="0.25">
      <c r="A11" s="100">
        <v>4000663</v>
      </c>
      <c r="B11" s="130" t="str">
        <f>VLOOKUP(A11,'ProductCode$'!A2:C202,3,FALSE)</f>
        <v>Eraser Staedtler Rasoplast Combi</v>
      </c>
      <c r="C11" s="133">
        <f>VLOOKUP(A11,'ProductCode$'!A2:D202,4,FALSE)</f>
        <v>1.5</v>
      </c>
      <c r="D11" s="37">
        <v>6</v>
      </c>
      <c r="E11" s="93">
        <f t="shared" si="0"/>
        <v>9</v>
      </c>
      <c r="F11" s="94"/>
      <c r="G11" s="145"/>
      <c r="H11" s="95">
        <f t="shared" si="1"/>
        <v>0</v>
      </c>
      <c r="I11" s="96"/>
      <c r="J11" s="96"/>
      <c r="K11" s="96"/>
      <c r="L11" s="131"/>
      <c r="M11" s="96"/>
    </row>
    <row r="12" spans="1:13" s="98" customFormat="1" ht="23.25" customHeight="1" x14ac:dyDescent="0.25">
      <c r="A12" s="100">
        <v>4000225</v>
      </c>
      <c r="B12" s="130" t="str">
        <f>VLOOKUP(A12,'ProductCode$'!A2:C202,3,FALSE)</f>
        <v>Triangular HB Lead Pencils (Faber-Castell brand)</v>
      </c>
      <c r="C12" s="133">
        <f>VLOOKUP(A12,'ProductCode$'!A2:D202,4,FALSE)</f>
        <v>0.7</v>
      </c>
      <c r="D12" s="37">
        <v>18</v>
      </c>
      <c r="E12" s="93">
        <f t="shared" si="0"/>
        <v>12.6</v>
      </c>
      <c r="F12" s="94"/>
      <c r="G12" s="145"/>
      <c r="H12" s="95">
        <f t="shared" si="1"/>
        <v>0</v>
      </c>
      <c r="I12" s="96"/>
      <c r="J12" s="96"/>
      <c r="K12" s="96"/>
      <c r="L12" s="131"/>
      <c r="M12" s="96"/>
    </row>
    <row r="13" spans="1:13" s="98" customFormat="1" ht="23.25" customHeight="1" x14ac:dyDescent="0.25">
      <c r="A13" s="100">
        <v>4000666</v>
      </c>
      <c r="B13" s="130" t="str">
        <f>VLOOKUP(A13,'ProductCode$'!A2:C202,3,FALSE)</f>
        <v>Glue Stick BOSTIK BLU 35gm</v>
      </c>
      <c r="C13" s="133">
        <f>VLOOKUP(A13,'ProductCode$'!A2:D202,4,FALSE)</f>
        <v>2.8</v>
      </c>
      <c r="D13" s="37">
        <v>6</v>
      </c>
      <c r="E13" s="93">
        <f t="shared" si="0"/>
        <v>16.799999999999997</v>
      </c>
      <c r="F13" s="94"/>
      <c r="G13" s="145"/>
      <c r="H13" s="95">
        <f t="shared" si="1"/>
        <v>0</v>
      </c>
      <c r="I13" s="96"/>
      <c r="J13" s="96"/>
      <c r="K13" s="96"/>
      <c r="L13" s="131"/>
      <c r="M13" s="96"/>
    </row>
    <row r="14" spans="1:13" s="98" customFormat="1" ht="23.25" customHeight="1" x14ac:dyDescent="0.25">
      <c r="A14" s="100">
        <v>4000662</v>
      </c>
      <c r="B14" s="130" t="str">
        <f>VLOOKUP(A14,'ProductCode$'!A2:C202,3,FALSE)</f>
        <v>Glue Kids PVA 250ml</v>
      </c>
      <c r="C14" s="133">
        <f>VLOOKUP(A14,'ProductCode$'!A2:D202,4,FALSE)</f>
        <v>5.5</v>
      </c>
      <c r="D14" s="37">
        <v>2</v>
      </c>
      <c r="E14" s="93">
        <f t="shared" si="0"/>
        <v>11</v>
      </c>
      <c r="F14" s="94"/>
      <c r="G14" s="145"/>
      <c r="H14" s="95">
        <f t="shared" si="1"/>
        <v>0</v>
      </c>
      <c r="I14" s="96"/>
      <c r="J14" s="96"/>
      <c r="K14" s="96"/>
      <c r="L14" s="131"/>
      <c r="M14" s="96"/>
    </row>
    <row r="15" spans="1:13" s="98" customFormat="1" ht="23.25" customHeight="1" x14ac:dyDescent="0.25">
      <c r="A15" s="100">
        <v>4000661</v>
      </c>
      <c r="B15" s="130" t="str">
        <f>VLOOKUP(A15,'ProductCode$'!A2:C202,3,FALSE)</f>
        <v>Oil Pastels Micador Lge 12 pack</v>
      </c>
      <c r="C15" s="133">
        <f>VLOOKUP(A15,'ProductCode$'!A2:D202,4,FALSE)</f>
        <v>4.5999999999999996</v>
      </c>
      <c r="D15" s="37">
        <v>1</v>
      </c>
      <c r="E15" s="93">
        <f t="shared" si="0"/>
        <v>4.5999999999999996</v>
      </c>
      <c r="F15" s="94"/>
      <c r="G15" s="145"/>
      <c r="H15" s="95">
        <f t="shared" si="1"/>
        <v>0</v>
      </c>
      <c r="I15" s="96"/>
      <c r="J15" s="96"/>
      <c r="K15" s="96"/>
      <c r="L15" s="131"/>
      <c r="M15" s="96"/>
    </row>
    <row r="16" spans="1:13" s="98" customFormat="1" ht="23.25" customHeight="1" x14ac:dyDescent="0.25">
      <c r="A16" s="100">
        <v>4000731</v>
      </c>
      <c r="B16" s="130" t="str">
        <f>VLOOKUP(A16,'ProductCode$'!A2:C202,3,FALSE)</f>
        <v>Ruler Wooden 15cm</v>
      </c>
      <c r="C16" s="133">
        <f>VLOOKUP(A16,'ProductCode$'!A2:D202,4,FALSE)</f>
        <v>1.2</v>
      </c>
      <c r="D16" s="37">
        <v>1</v>
      </c>
      <c r="E16" s="93">
        <f t="shared" si="0"/>
        <v>1.2</v>
      </c>
      <c r="F16" s="94"/>
      <c r="G16" s="145"/>
      <c r="H16" s="95">
        <f t="shared" si="1"/>
        <v>0</v>
      </c>
      <c r="I16" s="96"/>
      <c r="J16" s="96"/>
      <c r="K16" s="96"/>
      <c r="L16" s="131"/>
      <c r="M16" s="96"/>
    </row>
    <row r="17" spans="1:13" s="98" customFormat="1" ht="23.25" customHeight="1" x14ac:dyDescent="0.25">
      <c r="A17" s="100">
        <f>'ProductCode$'!A76</f>
        <v>4000253</v>
      </c>
      <c r="B17" s="130" t="str">
        <f>VLOOKUP(A17,'ProductCode$'!A2:C202,3,FALSE)</f>
        <v>Scissors (Blunt end)</v>
      </c>
      <c r="C17" s="133">
        <f>VLOOKUP(A17,'ProductCode$'!A2:D202,4,FALSE)</f>
        <v>2.5</v>
      </c>
      <c r="D17" s="37">
        <v>1</v>
      </c>
      <c r="E17" s="93">
        <f t="shared" si="0"/>
        <v>2.5</v>
      </c>
      <c r="F17" s="94"/>
      <c r="G17" s="145"/>
      <c r="H17" s="95">
        <f t="shared" si="1"/>
        <v>0</v>
      </c>
      <c r="I17" s="96"/>
      <c r="J17" s="96"/>
      <c r="K17" s="96"/>
      <c r="L17" s="131"/>
      <c r="M17" s="96"/>
    </row>
    <row r="18" spans="1:13" s="98" customFormat="1" ht="23.25" customHeight="1" x14ac:dyDescent="0.25">
      <c r="A18" s="100">
        <v>4000194</v>
      </c>
      <c r="B18" s="130" t="str">
        <f>VLOOKUP(A18,'ProductCode$'!A2:C202,3,FALSE)</f>
        <v>Year 1 Ruled Exercise Book 48 page - MUST BE A4</v>
      </c>
      <c r="C18" s="133">
        <f>VLOOKUP(A18,'ProductCode$'!A2:D202,4,FALSE)</f>
        <v>0.8</v>
      </c>
      <c r="D18" s="37">
        <v>10</v>
      </c>
      <c r="E18" s="93">
        <f t="shared" ref="E18" si="2">C18*D18</f>
        <v>8</v>
      </c>
      <c r="F18" s="94"/>
      <c r="G18" s="145"/>
      <c r="H18" s="95">
        <f t="shared" si="1"/>
        <v>0</v>
      </c>
      <c r="I18" s="96"/>
      <c r="J18" s="96"/>
      <c r="K18" s="96"/>
      <c r="L18" s="131"/>
      <c r="M18" s="96"/>
    </row>
    <row r="19" spans="1:13" s="98" customFormat="1" ht="23.25" customHeight="1" x14ac:dyDescent="0.25">
      <c r="A19" s="37">
        <v>4000595</v>
      </c>
      <c r="B19" s="130" t="str">
        <f>VLOOKUP(A19,'ProductCode$'!A2:C202,3,FALSE)</f>
        <v>Year 1 Ruled Botany Book 48 page - A4 SIZE</v>
      </c>
      <c r="C19" s="133">
        <f>VLOOKUP(A19,'ProductCode$'!A2:D202,4,FALSE)</f>
        <v>1.35</v>
      </c>
      <c r="D19" s="37">
        <v>2</v>
      </c>
      <c r="E19" s="93">
        <f t="shared" si="0"/>
        <v>2.7</v>
      </c>
      <c r="F19" s="94"/>
      <c r="G19" s="145"/>
      <c r="H19" s="95">
        <f t="shared" si="1"/>
        <v>0</v>
      </c>
      <c r="I19" s="96"/>
      <c r="J19" s="96"/>
      <c r="K19" s="96"/>
      <c r="L19" s="131"/>
      <c r="M19" s="96"/>
    </row>
    <row r="20" spans="1:13" s="98" customFormat="1" ht="23.25" customHeight="1" x14ac:dyDescent="0.25">
      <c r="A20" s="37">
        <v>4000221</v>
      </c>
      <c r="B20" s="130" t="s">
        <v>147</v>
      </c>
      <c r="C20" s="133">
        <f>VLOOKUP(A20,'ProductCode$'!A2:D202,4,FALSE)</f>
        <v>1.3</v>
      </c>
      <c r="D20" s="37">
        <v>12</v>
      </c>
      <c r="E20" s="93">
        <f t="shared" si="0"/>
        <v>15.600000000000001</v>
      </c>
      <c r="F20" s="94"/>
      <c r="G20" s="145"/>
      <c r="H20" s="95">
        <f t="shared" si="1"/>
        <v>0</v>
      </c>
      <c r="I20" s="96"/>
      <c r="J20" s="96"/>
      <c r="K20" s="96"/>
      <c r="L20" s="131"/>
      <c r="M20" s="96"/>
    </row>
    <row r="21" spans="1:13" s="98" customFormat="1" ht="23.25" customHeight="1" x14ac:dyDescent="0.25">
      <c r="A21" s="37">
        <v>4000503</v>
      </c>
      <c r="B21" s="220" t="s">
        <v>236</v>
      </c>
      <c r="C21" s="133">
        <f>VLOOKUP(A21,'ProductCode$'!A2:D202,4,FALSE)</f>
        <v>5.5</v>
      </c>
      <c r="D21" s="37">
        <v>1</v>
      </c>
      <c r="E21" s="93">
        <f t="shared" si="0"/>
        <v>5.5</v>
      </c>
      <c r="F21" s="94"/>
      <c r="G21" s="145"/>
      <c r="H21" s="95">
        <f t="shared" si="1"/>
        <v>0</v>
      </c>
      <c r="I21" s="96"/>
      <c r="J21" s="96"/>
      <c r="K21" s="96"/>
      <c r="L21" s="131"/>
      <c r="M21" s="96"/>
    </row>
    <row r="22" spans="1:13" s="98" customFormat="1" ht="23.25" customHeight="1" x14ac:dyDescent="0.25">
      <c r="A22" s="37">
        <v>4000657</v>
      </c>
      <c r="B22" s="130" t="str">
        <f>VLOOKUP(A22,'ProductCode$'!A2:C202,3,FALSE)</f>
        <v>Sharpener Double Hole Tub - Staedtler</v>
      </c>
      <c r="C22" s="133">
        <f>VLOOKUP(A22,'ProductCode$'!A2:D202,4,FALSE)</f>
        <v>6</v>
      </c>
      <c r="D22" s="37">
        <v>2</v>
      </c>
      <c r="E22" s="93">
        <f t="shared" si="0"/>
        <v>12</v>
      </c>
      <c r="F22" s="94"/>
      <c r="G22" s="145"/>
      <c r="H22" s="95">
        <f t="shared" si="1"/>
        <v>0</v>
      </c>
      <c r="I22" s="96"/>
      <c r="J22" s="96"/>
      <c r="K22" s="96"/>
      <c r="L22" s="131"/>
      <c r="M22" s="96"/>
    </row>
    <row r="23" spans="1:13" s="98" customFormat="1" ht="23.25" customHeight="1" x14ac:dyDescent="0.25">
      <c r="A23" s="37">
        <v>4000507</v>
      </c>
      <c r="B23" s="130" t="str">
        <f>VLOOKUP(A23,'ProductCode$'!A2:C202,3,FALSE)</f>
        <v>Hercules Medium Ziplock Bag 15 pack</v>
      </c>
      <c r="C23" s="133">
        <f>VLOOKUP(A23,'ProductCode$'!A2:D202,4,FALSE)</f>
        <v>3.5</v>
      </c>
      <c r="D23" s="37">
        <v>1</v>
      </c>
      <c r="E23" s="93">
        <f t="shared" si="0"/>
        <v>3.5</v>
      </c>
      <c r="F23" s="94"/>
      <c r="G23" s="145"/>
      <c r="H23" s="95">
        <f t="shared" si="1"/>
        <v>0</v>
      </c>
      <c r="I23" s="96"/>
      <c r="J23" s="96"/>
      <c r="K23" s="96"/>
      <c r="L23" s="131"/>
      <c r="M23" s="96"/>
    </row>
    <row r="24" spans="1:13" s="98" customFormat="1" ht="23.25" customHeight="1" x14ac:dyDescent="0.25">
      <c r="A24" s="100">
        <f>'ProductCode$'!A38</f>
        <v>4000269</v>
      </c>
      <c r="B24" s="130" t="str">
        <f>VLOOKUP(A24,'ProductCode$'!A2:C202,3,FALSE)</f>
        <v>Ream A4 Paper</v>
      </c>
      <c r="C24" s="133">
        <f>VLOOKUP(A24,'ProductCode$'!A2:D202,4,FALSE)</f>
        <v>6.5</v>
      </c>
      <c r="D24" s="37">
        <v>1</v>
      </c>
      <c r="E24" s="93">
        <f t="shared" si="0"/>
        <v>6.5</v>
      </c>
      <c r="F24" s="94"/>
      <c r="G24" s="145"/>
      <c r="H24" s="95">
        <f t="shared" si="1"/>
        <v>0</v>
      </c>
      <c r="I24" s="96"/>
      <c r="J24" s="96"/>
      <c r="K24" s="96"/>
      <c r="L24" s="131"/>
      <c r="M24" s="96"/>
    </row>
    <row r="25" spans="1:13" ht="7.5" customHeight="1" x14ac:dyDescent="0.25">
      <c r="A25" s="23"/>
      <c r="B25" s="39"/>
      <c r="C25" s="40"/>
      <c r="D25" s="41"/>
      <c r="E25" s="52"/>
      <c r="F25" s="19"/>
      <c r="G25" s="28"/>
      <c r="H25" s="22"/>
    </row>
    <row r="26" spans="1:13" ht="23.25" customHeight="1" x14ac:dyDescent="0.25">
      <c r="A26" s="23"/>
      <c r="B26" s="39"/>
      <c r="C26" s="55" t="s">
        <v>29</v>
      </c>
      <c r="D26" s="53"/>
      <c r="E26" s="54">
        <f>SUM(E8:E25)</f>
        <v>129</v>
      </c>
      <c r="F26" s="19"/>
      <c r="G26" s="64" t="s">
        <v>29</v>
      </c>
      <c r="H26" s="59">
        <f>SUM(H8:H25)</f>
        <v>0</v>
      </c>
    </row>
    <row r="27" spans="1:13" s="2" customFormat="1" ht="5.25" customHeight="1" thickBot="1" x14ac:dyDescent="0.3">
      <c r="A27" s="23"/>
      <c r="B27" s="39"/>
      <c r="C27" s="40"/>
      <c r="D27" s="41"/>
      <c r="E27" s="42"/>
      <c r="F27" s="14"/>
      <c r="G27" s="28"/>
      <c r="H27" s="22"/>
      <c r="J27"/>
      <c r="K27"/>
      <c r="L27"/>
      <c r="M27"/>
    </row>
    <row r="28" spans="1:13" ht="23.25" customHeight="1" thickBot="1" x14ac:dyDescent="0.3">
      <c r="A28" s="46" t="s">
        <v>26</v>
      </c>
      <c r="B28" s="47"/>
      <c r="C28" s="75"/>
      <c r="D28" s="49"/>
      <c r="E28" s="66">
        <f>SUM(E26*90%)</f>
        <v>116.10000000000001</v>
      </c>
      <c r="F28" s="80"/>
      <c r="G28" s="29"/>
      <c r="H28" s="24"/>
    </row>
    <row r="29" spans="1:13" ht="5.25" customHeight="1" x14ac:dyDescent="0.25">
      <c r="A29" s="25"/>
      <c r="B29" s="43"/>
      <c r="C29" s="73"/>
      <c r="D29" s="44"/>
      <c r="E29" s="24"/>
      <c r="F29" s="80"/>
      <c r="G29" s="29"/>
      <c r="H29" s="24"/>
      <c r="I29" s="1"/>
      <c r="J29" s="2"/>
      <c r="K29" s="2"/>
      <c r="L29" s="2"/>
      <c r="M29" s="2"/>
    </row>
    <row r="30" spans="1:13" s="98" customFormat="1" ht="23.25" customHeight="1" x14ac:dyDescent="0.25">
      <c r="A30" s="100">
        <v>4000594</v>
      </c>
      <c r="B30" s="130" t="s">
        <v>148</v>
      </c>
      <c r="C30" s="133">
        <f>VLOOKUP(A30,'ProductCode$'!A2:D202,4,FALSE)</f>
        <v>18</v>
      </c>
      <c r="D30" s="37">
        <v>1</v>
      </c>
      <c r="E30" s="93">
        <f>C30*D30</f>
        <v>18</v>
      </c>
      <c r="F30" s="94"/>
      <c r="G30" s="145"/>
      <c r="H30" s="95">
        <f>G30*C30</f>
        <v>0</v>
      </c>
      <c r="I30" s="96"/>
      <c r="J30" s="96"/>
      <c r="K30" s="96"/>
      <c r="L30" s="131"/>
      <c r="M30" s="96"/>
    </row>
    <row r="31" spans="1:13" ht="6" customHeight="1" thickBot="1" x14ac:dyDescent="0.3">
      <c r="A31" s="88"/>
      <c r="B31" s="69"/>
      <c r="C31" s="70"/>
      <c r="D31" s="70"/>
      <c r="E31" s="149"/>
      <c r="F31" s="80"/>
      <c r="G31" s="29"/>
      <c r="H31" s="35"/>
      <c r="J31" s="2"/>
      <c r="K31" s="2"/>
      <c r="L31" s="2"/>
      <c r="M31" s="2"/>
    </row>
    <row r="32" spans="1:13" ht="23.25" customHeight="1" thickBot="1" x14ac:dyDescent="0.3">
      <c r="A32" s="526" t="s">
        <v>241</v>
      </c>
      <c r="B32" s="527"/>
      <c r="C32" s="527"/>
      <c r="D32" s="527"/>
      <c r="E32" s="528"/>
      <c r="F32" s="31"/>
      <c r="G32" s="61"/>
      <c r="H32" s="82">
        <f>SUM(E28+(H30*90%))</f>
        <v>116.10000000000001</v>
      </c>
    </row>
    <row r="33" spans="1:13" s="177" customFormat="1" ht="7.5" customHeight="1" thickBot="1" x14ac:dyDescent="0.3">
      <c r="A33" s="523"/>
      <c r="B33" s="524"/>
      <c r="C33" s="524"/>
      <c r="D33" s="524"/>
      <c r="E33" s="525"/>
      <c r="F33" s="99"/>
      <c r="G33" s="175"/>
      <c r="H33" s="176"/>
      <c r="J33" s="98"/>
      <c r="K33" s="98"/>
      <c r="L33" s="98"/>
      <c r="M33" s="98"/>
    </row>
    <row r="34" spans="1:13" ht="23.25" customHeight="1" thickBot="1" x14ac:dyDescent="0.3">
      <c r="A34" s="526" t="s">
        <v>128</v>
      </c>
      <c r="B34" s="527"/>
      <c r="C34" s="527"/>
      <c r="D34" s="527"/>
      <c r="E34" s="530"/>
      <c r="F34" s="68"/>
      <c r="G34" s="104"/>
      <c r="H34" s="87">
        <f>SUM(H26, H30)</f>
        <v>0</v>
      </c>
    </row>
    <row r="35" spans="1:13" ht="5.25" customHeight="1" x14ac:dyDescent="0.25">
      <c r="E35" s="7"/>
      <c r="F35" s="6"/>
      <c r="G35" s="5"/>
    </row>
    <row r="36" spans="1:13" s="127" customFormat="1" ht="14.25" customHeight="1" x14ac:dyDescent="0.25">
      <c r="A36" s="521" t="s">
        <v>131</v>
      </c>
      <c r="B36" s="521"/>
      <c r="C36" s="521"/>
      <c r="D36" s="521"/>
      <c r="E36" s="521"/>
      <c r="F36" s="521"/>
      <c r="G36" s="521"/>
      <c r="H36" s="521"/>
    </row>
    <row r="37" spans="1:13" s="158" customFormat="1" ht="20.25" customHeight="1" x14ac:dyDescent="0.25">
      <c r="A37" s="522" t="s">
        <v>77</v>
      </c>
      <c r="B37" s="522"/>
      <c r="C37" s="522"/>
      <c r="D37" s="522"/>
      <c r="E37" s="522"/>
      <c r="F37" s="522"/>
      <c r="G37" s="522"/>
      <c r="H37" s="522"/>
      <c r="M37" s="160"/>
    </row>
    <row r="38" spans="1:13" ht="7.5" customHeight="1" x14ac:dyDescent="0.25">
      <c r="B38" s="107"/>
      <c r="E38" s="7"/>
      <c r="F38" s="6"/>
      <c r="G38" s="5"/>
    </row>
    <row r="39" spans="1:13" ht="21" customHeight="1" x14ac:dyDescent="0.25">
      <c r="A39" s="137"/>
      <c r="B39" s="124"/>
      <c r="C39" s="137"/>
      <c r="D39" s="505" t="s">
        <v>78</v>
      </c>
      <c r="E39" s="505"/>
      <c r="F39" s="505"/>
      <c r="G39" s="505"/>
      <c r="H39" s="140"/>
    </row>
    <row r="40" spans="1:13" ht="20.25" customHeight="1" x14ac:dyDescent="0.25">
      <c r="A40" s="146"/>
      <c r="B40" s="329" t="s">
        <v>98</v>
      </c>
      <c r="C40" s="20"/>
      <c r="D40" s="506" t="s">
        <v>257</v>
      </c>
      <c r="E40" s="506"/>
      <c r="F40" s="506"/>
      <c r="G40" s="332" t="s">
        <v>256</v>
      </c>
      <c r="H40" s="332" t="s">
        <v>258</v>
      </c>
    </row>
    <row r="41" spans="1:13" ht="3" customHeight="1" x14ac:dyDescent="0.25">
      <c r="B41" s="107"/>
      <c r="C41" s="3"/>
      <c r="D41" s="3"/>
      <c r="E41" s="3"/>
      <c r="F41" s="3"/>
      <c r="G41" s="3"/>
    </row>
    <row r="42" spans="1:13" ht="20.25" customHeight="1" x14ac:dyDescent="0.25">
      <c r="A42" s="108" t="s">
        <v>37</v>
      </c>
      <c r="B42" s="124"/>
      <c r="C42" s="3" t="s">
        <v>38</v>
      </c>
      <c r="D42" s="512"/>
      <c r="E42" s="512"/>
      <c r="F42" s="512"/>
      <c r="G42" s="512"/>
      <c r="H42" s="512"/>
    </row>
    <row r="43" spans="1:13" ht="8.25" customHeight="1" x14ac:dyDescent="0.25">
      <c r="B43" s="107"/>
      <c r="C43" s="505"/>
      <c r="D43" s="505"/>
      <c r="E43" s="505"/>
      <c r="F43" s="6"/>
      <c r="G43" s="5"/>
    </row>
    <row r="44" spans="1:13" s="127" customFormat="1" ht="43.5" customHeight="1" x14ac:dyDescent="0.25">
      <c r="A44" s="513" t="s">
        <v>297</v>
      </c>
      <c r="B44" s="513"/>
      <c r="C44" s="513"/>
      <c r="D44" s="513"/>
      <c r="E44" s="513"/>
      <c r="F44" s="513"/>
      <c r="G44" s="513"/>
      <c r="H44" s="513"/>
      <c r="I44" s="129"/>
    </row>
    <row r="45" spans="1:13" ht="7.5" customHeight="1" x14ac:dyDescent="0.25">
      <c r="E45" s="20"/>
      <c r="F45" s="1"/>
      <c r="G45" s="1"/>
      <c r="H45" s="10"/>
      <c r="I45" s="1"/>
    </row>
    <row r="46" spans="1:13" s="122" customFormat="1" ht="28.5" customHeight="1" x14ac:dyDescent="0.25">
      <c r="A46" s="213" t="s">
        <v>30</v>
      </c>
      <c r="B46" s="529" t="s">
        <v>155</v>
      </c>
      <c r="C46" s="529"/>
      <c r="D46" s="529"/>
      <c r="E46" s="529"/>
      <c r="F46" s="529"/>
      <c r="G46" s="529"/>
      <c r="H46" s="529"/>
      <c r="I46" s="123"/>
    </row>
    <row r="47" spans="1:13" ht="5.25" customHeight="1" x14ac:dyDescent="0.25">
      <c r="E47" s="20"/>
      <c r="F47" s="1"/>
      <c r="G47" s="1"/>
      <c r="H47" s="10"/>
    </row>
    <row r="48" spans="1:13" ht="16.5" customHeight="1" x14ac:dyDescent="0.25">
      <c r="A48" s="507" t="s">
        <v>296</v>
      </c>
      <c r="B48" s="507"/>
      <c r="C48" s="507"/>
      <c r="D48" s="507"/>
      <c r="E48" s="507"/>
      <c r="F48" s="507"/>
      <c r="G48" s="507"/>
      <c r="H48" s="507"/>
    </row>
    <row r="49" spans="2:2" ht="16.5" customHeight="1" x14ac:dyDescent="0.25">
      <c r="B49" s="17"/>
    </row>
    <row r="50" spans="2:2" ht="16.5" customHeight="1" x14ac:dyDescent="0.25">
      <c r="B50" s="17"/>
    </row>
    <row r="52" spans="2:2" ht="16.5" customHeight="1" x14ac:dyDescent="0.25">
      <c r="B52" s="36"/>
    </row>
  </sheetData>
  <sheetProtection algorithmName="SHA-512" hashValue="aOeawoh0Tm4jjuYdSuWocHxFUUzaaoPo3aKXqRM4+Gz/gXwT74qn2bZeV0aQS8G09X1atCxtcTOmyE9bAFvrzA==" saltValue="WSaAM/CxKHFYn43+UniY6g==" spinCount="100000" sheet="1" selectLockedCells="1"/>
  <mergeCells count="20">
    <mergeCell ref="A6:E6"/>
    <mergeCell ref="G6:H6"/>
    <mergeCell ref="A36:H36"/>
    <mergeCell ref="A5:H5"/>
    <mergeCell ref="A1:H1"/>
    <mergeCell ref="A2:H2"/>
    <mergeCell ref="A3:H3"/>
    <mergeCell ref="A4:D4"/>
    <mergeCell ref="E4:H4"/>
    <mergeCell ref="D42:H42"/>
    <mergeCell ref="D39:G39"/>
    <mergeCell ref="A33:E33"/>
    <mergeCell ref="A32:E32"/>
    <mergeCell ref="A48:H48"/>
    <mergeCell ref="B46:H46"/>
    <mergeCell ref="A34:E34"/>
    <mergeCell ref="C43:E43"/>
    <mergeCell ref="A44:H44"/>
    <mergeCell ref="A37:H37"/>
    <mergeCell ref="D40:F40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6</xdr:col>
                    <xdr:colOff>704850</xdr:colOff>
                    <xdr:row>39</xdr:row>
                    <xdr:rowOff>57150</xdr:rowOff>
                  </from>
                  <to>
                    <xdr:col>6</xdr:col>
                    <xdr:colOff>895350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7</xdr:col>
                    <xdr:colOff>771525</xdr:colOff>
                    <xdr:row>39</xdr:row>
                    <xdr:rowOff>38100</xdr:rowOff>
                  </from>
                  <to>
                    <xdr:col>8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2.5703125" style="5" customWidth="1"/>
    <col min="2" max="2" width="47.28515625" style="4" customWidth="1"/>
    <col min="3" max="3" width="12.7109375" style="5" customWidth="1"/>
    <col min="4" max="4" width="9.5703125" style="5" customWidth="1"/>
    <col min="5" max="5" width="12.7109375" style="5" customWidth="1"/>
    <col min="6" max="6" width="1.42578125" customWidth="1"/>
    <col min="7" max="7" width="12.42578125" customWidth="1"/>
    <col min="8" max="8" width="13.85546875" style="7" customWidth="1"/>
    <col min="9" max="9" width="11.140625" customWidth="1"/>
    <col min="10" max="10" width="11.28515625" customWidth="1"/>
    <col min="11" max="11" width="12.42578125" customWidth="1"/>
    <col min="12" max="12" width="30.42578125" customWidth="1"/>
  </cols>
  <sheetData>
    <row r="1" spans="1:15" s="2" customFormat="1" ht="31.5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15" s="2" customFormat="1" ht="12.75" customHeight="1" x14ac:dyDescent="0.25">
      <c r="A2" s="505" t="s">
        <v>245</v>
      </c>
      <c r="B2" s="505"/>
      <c r="C2" s="505"/>
      <c r="D2" s="505"/>
      <c r="E2" s="505"/>
      <c r="F2" s="505"/>
      <c r="G2" s="505"/>
      <c r="H2" s="505"/>
    </row>
    <row r="3" spans="1:15" s="2" customFormat="1" ht="13.5" customHeight="1" x14ac:dyDescent="0.25">
      <c r="A3" s="505"/>
      <c r="B3" s="505"/>
      <c r="C3" s="505"/>
      <c r="D3" s="505"/>
      <c r="E3" s="505"/>
      <c r="F3" s="505"/>
      <c r="G3" s="505"/>
      <c r="H3" s="505"/>
    </row>
    <row r="4" spans="1:15" s="2" customFormat="1" ht="20.25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15" s="9" customFormat="1" ht="3.7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15" s="2" customFormat="1" ht="15" x14ac:dyDescent="0.25">
      <c r="A6" s="515"/>
      <c r="B6" s="516"/>
      <c r="C6" s="516"/>
      <c r="D6" s="516"/>
      <c r="E6" s="517"/>
      <c r="F6" s="16"/>
      <c r="G6" s="515" t="s">
        <v>28</v>
      </c>
      <c r="H6" s="517"/>
      <c r="J6" s="9"/>
      <c r="K6" s="9"/>
      <c r="L6" s="9"/>
      <c r="M6" s="9"/>
      <c r="N6" s="9"/>
      <c r="O6" s="9"/>
    </row>
    <row r="7" spans="1:15" s="2" customFormat="1" ht="30" x14ac:dyDescent="0.25">
      <c r="A7" s="38" t="s">
        <v>17</v>
      </c>
      <c r="B7" s="32" t="s">
        <v>2</v>
      </c>
      <c r="C7" s="38" t="s">
        <v>3</v>
      </c>
      <c r="D7" s="33" t="s">
        <v>23</v>
      </c>
      <c r="E7" s="34" t="s">
        <v>24</v>
      </c>
      <c r="F7" s="85"/>
      <c r="G7" s="27" t="s">
        <v>27</v>
      </c>
      <c r="H7" s="21" t="s">
        <v>24</v>
      </c>
      <c r="J7" s="9"/>
      <c r="K7" s="1"/>
      <c r="L7" s="1"/>
      <c r="M7" s="18"/>
      <c r="N7" s="1"/>
      <c r="O7" s="9"/>
    </row>
    <row r="8" spans="1:15" s="98" customFormat="1" ht="23.25" customHeight="1" x14ac:dyDescent="0.25">
      <c r="A8" s="100">
        <f>'ProductCode$'!A3</f>
        <v>4000261</v>
      </c>
      <c r="B8" s="130" t="str">
        <f>VLOOKUP(A8,'ProductCode$'!A2:C202,3,FALSE)</f>
        <v>Large Pencil case</v>
      </c>
      <c r="C8" s="133">
        <f>VLOOKUP(A8,'ProductCode$'!A2:D202,4,FALSE)</f>
        <v>3</v>
      </c>
      <c r="D8" s="37">
        <v>1</v>
      </c>
      <c r="E8" s="93">
        <f>C8*D8</f>
        <v>3</v>
      </c>
      <c r="F8" s="94"/>
      <c r="G8" s="145"/>
      <c r="H8" s="95">
        <f>G8*C8</f>
        <v>0</v>
      </c>
      <c r="I8" s="96"/>
      <c r="J8" s="96"/>
      <c r="K8" s="96"/>
      <c r="L8" s="96"/>
      <c r="M8" s="131"/>
      <c r="N8" s="96"/>
      <c r="O8" s="96"/>
    </row>
    <row r="9" spans="1:15" s="98" customFormat="1" ht="23.25" customHeight="1" x14ac:dyDescent="0.25">
      <c r="A9" s="100">
        <f>'ProductCode$'!A83</f>
        <v>4000268</v>
      </c>
      <c r="B9" s="130" t="str">
        <f>VLOOKUP(A9,'ProductCode$'!A2:C202,3,FALSE)</f>
        <v>Tissues 200 pk</v>
      </c>
      <c r="C9" s="133">
        <f>VLOOKUP(A9,'ProductCode$'!A2:D202,4,FALSE)</f>
        <v>2</v>
      </c>
      <c r="D9" s="37">
        <v>2</v>
      </c>
      <c r="E9" s="93">
        <f t="shared" ref="E9:E24" si="0">C9*D9</f>
        <v>4</v>
      </c>
      <c r="F9" s="94"/>
      <c r="G9" s="145"/>
      <c r="H9" s="95">
        <f t="shared" ref="H9:H24" si="1">G9*C9</f>
        <v>0</v>
      </c>
      <c r="I9" s="96"/>
      <c r="J9" s="96"/>
      <c r="K9" s="96"/>
      <c r="L9" s="96"/>
      <c r="M9" s="131"/>
      <c r="N9" s="96"/>
      <c r="O9" s="96"/>
    </row>
    <row r="10" spans="1:15" s="98" customFormat="1" ht="23.25" customHeight="1" x14ac:dyDescent="0.25">
      <c r="A10" s="100">
        <v>4000214</v>
      </c>
      <c r="B10" s="130" t="str">
        <f>VLOOKUP(A10,'ProductCode$'!A2:C202,3,FALSE)</f>
        <v>Document wallet (plastic/vinyl top closing)</v>
      </c>
      <c r="C10" s="133">
        <f>VLOOKUP(A10,'ProductCode$'!A2:D202,4,FALSE)</f>
        <v>1</v>
      </c>
      <c r="D10" s="37">
        <v>1</v>
      </c>
      <c r="E10" s="93">
        <f t="shared" si="0"/>
        <v>1</v>
      </c>
      <c r="F10" s="94"/>
      <c r="G10" s="145"/>
      <c r="H10" s="95">
        <f t="shared" si="1"/>
        <v>0</v>
      </c>
      <c r="I10" s="96"/>
      <c r="J10" s="96"/>
      <c r="K10" s="96"/>
      <c r="L10" s="96"/>
      <c r="M10" s="131"/>
      <c r="N10" s="96"/>
      <c r="O10" s="96"/>
    </row>
    <row r="11" spans="1:15" s="98" customFormat="1" ht="23.25" customHeight="1" x14ac:dyDescent="0.25">
      <c r="A11" s="100">
        <v>4000192</v>
      </c>
      <c r="B11" s="130" t="str">
        <f>VLOOKUP(A11,'ProductCode$'!A2:C202,3,FALSE)</f>
        <v>Scrap Book 72 page (blank pages - not lined)</v>
      </c>
      <c r="C11" s="133">
        <f>VLOOKUP(A11,'ProductCode$'!A2:D202,4,FALSE)</f>
        <v>2</v>
      </c>
      <c r="D11" s="37">
        <v>3</v>
      </c>
      <c r="E11" s="93">
        <f t="shared" si="0"/>
        <v>6</v>
      </c>
      <c r="F11" s="94"/>
      <c r="G11" s="145"/>
      <c r="H11" s="95">
        <f t="shared" si="1"/>
        <v>0</v>
      </c>
      <c r="I11" s="96"/>
      <c r="J11" s="96"/>
      <c r="K11" s="96"/>
      <c r="L11" s="96"/>
      <c r="M11" s="131"/>
      <c r="N11" s="96"/>
      <c r="O11" s="96"/>
    </row>
    <row r="12" spans="1:15" s="98" customFormat="1" ht="23.25" customHeight="1" x14ac:dyDescent="0.25">
      <c r="A12" s="100">
        <v>4000665</v>
      </c>
      <c r="B12" s="130" t="str">
        <f>VLOOKUP(A12,'ProductCode$'!A2:C202,3,FALSE)</f>
        <v>Coloured Pencils (Pack 24) Staedtler Norris brand</v>
      </c>
      <c r="C12" s="133">
        <f>VLOOKUP(A12,'ProductCode$'!A2:D202,4,FALSE)</f>
        <v>8.5</v>
      </c>
      <c r="D12" s="37">
        <v>2</v>
      </c>
      <c r="E12" s="93">
        <f t="shared" si="0"/>
        <v>17</v>
      </c>
      <c r="F12" s="94"/>
      <c r="G12" s="145"/>
      <c r="H12" s="95">
        <f t="shared" si="1"/>
        <v>0</v>
      </c>
      <c r="I12" s="96"/>
      <c r="J12" s="96"/>
      <c r="K12" s="96"/>
      <c r="L12" s="96"/>
      <c r="M12" s="131"/>
      <c r="N12" s="96"/>
      <c r="O12" s="96"/>
    </row>
    <row r="13" spans="1:15" s="98" customFormat="1" ht="23.25" customHeight="1" x14ac:dyDescent="0.25">
      <c r="A13" s="100">
        <v>4000231</v>
      </c>
      <c r="B13" s="130" t="str">
        <f>VLOOKUP(A13,'ProductCode$'!A2:C202,3,FALSE)</f>
        <v>Blue Biro (erasable preferred)</v>
      </c>
      <c r="C13" s="133">
        <f>VLOOKUP(A13,'ProductCode$'!A2:D202,4,FALSE)</f>
        <v>4.3</v>
      </c>
      <c r="D13" s="37">
        <v>1</v>
      </c>
      <c r="E13" s="93">
        <f t="shared" si="0"/>
        <v>4.3</v>
      </c>
      <c r="F13" s="94"/>
      <c r="G13" s="145"/>
      <c r="H13" s="95">
        <f t="shared" si="1"/>
        <v>0</v>
      </c>
      <c r="I13" s="96"/>
      <c r="J13" s="96"/>
      <c r="K13" s="96"/>
      <c r="L13" s="96"/>
      <c r="M13" s="131"/>
      <c r="N13" s="96"/>
      <c r="O13" s="96"/>
    </row>
    <row r="14" spans="1:15" s="98" customFormat="1" ht="23.25" customHeight="1" x14ac:dyDescent="0.25">
      <c r="A14" s="100">
        <v>4000663</v>
      </c>
      <c r="B14" s="130" t="str">
        <f>VLOOKUP(A14,'ProductCode$'!A2:C202,3,FALSE)</f>
        <v>Eraser Staedtler Rasoplast Combi</v>
      </c>
      <c r="C14" s="133">
        <f>VLOOKUP(A14,'ProductCode$'!A2:D202,4,FALSE)</f>
        <v>1.5</v>
      </c>
      <c r="D14" s="37">
        <v>5</v>
      </c>
      <c r="E14" s="93">
        <f t="shared" si="0"/>
        <v>7.5</v>
      </c>
      <c r="F14" s="94"/>
      <c r="G14" s="145"/>
      <c r="H14" s="95">
        <f t="shared" si="1"/>
        <v>0</v>
      </c>
      <c r="I14" s="96"/>
      <c r="J14" s="96"/>
      <c r="K14" s="96"/>
      <c r="L14" s="96"/>
      <c r="M14" s="131"/>
      <c r="N14" s="96"/>
      <c r="O14" s="96"/>
    </row>
    <row r="15" spans="1:15" s="98" customFormat="1" ht="23.25" customHeight="1" x14ac:dyDescent="0.25">
      <c r="A15" s="100">
        <f>'ProductCode$'!A47</f>
        <v>4000226</v>
      </c>
      <c r="B15" s="130" t="str">
        <f>VLOOKUP(A15,'ProductCode$'!A2:C202,3,FALSE)</f>
        <v>HB Pencils (Staedtler brand)</v>
      </c>
      <c r="C15" s="133">
        <f>VLOOKUP(A15,'ProductCode$'!A2:D202,4,FALSE)</f>
        <v>0.4</v>
      </c>
      <c r="D15" s="37">
        <v>24</v>
      </c>
      <c r="E15" s="93">
        <f t="shared" si="0"/>
        <v>9.6000000000000014</v>
      </c>
      <c r="F15" s="94"/>
      <c r="G15" s="145"/>
      <c r="H15" s="95">
        <f t="shared" si="1"/>
        <v>0</v>
      </c>
      <c r="I15" s="96"/>
      <c r="J15" s="96"/>
      <c r="K15" s="96"/>
      <c r="L15" s="96"/>
      <c r="M15" s="131"/>
      <c r="N15" s="96"/>
      <c r="O15" s="96"/>
    </row>
    <row r="16" spans="1:15" s="98" customFormat="1" ht="23.25" customHeight="1" x14ac:dyDescent="0.25">
      <c r="A16" s="100">
        <v>4000666</v>
      </c>
      <c r="B16" s="130" t="str">
        <f>VLOOKUP(A16,'ProductCode$'!A2:C202,3,FALSE)</f>
        <v>Glue Stick BOSTIK BLU 35gm</v>
      </c>
      <c r="C16" s="133">
        <f>VLOOKUP(A16,'ProductCode$'!A2:D202,4,FALSE)</f>
        <v>2.8</v>
      </c>
      <c r="D16" s="37">
        <v>6</v>
      </c>
      <c r="E16" s="93">
        <f t="shared" si="0"/>
        <v>16.799999999999997</v>
      </c>
      <c r="F16" s="94"/>
      <c r="G16" s="145"/>
      <c r="H16" s="95">
        <f t="shared" si="1"/>
        <v>0</v>
      </c>
      <c r="I16" s="96"/>
      <c r="J16" s="96"/>
      <c r="K16" s="96"/>
      <c r="L16" s="96"/>
      <c r="M16" s="131"/>
      <c r="N16" s="96"/>
      <c r="O16" s="96"/>
    </row>
    <row r="17" spans="1:15" s="98" customFormat="1" ht="23.25" customHeight="1" x14ac:dyDescent="0.25">
      <c r="A17" s="100">
        <f>'ProductCode$'!A71</f>
        <v>4000250</v>
      </c>
      <c r="B17" s="130" t="str">
        <f>VLOOKUP(A17,'ProductCode$'!A2:C202,3,FALSE)</f>
        <v>Ruler Wooden 30cm</v>
      </c>
      <c r="C17" s="133">
        <f>VLOOKUP(A17,'ProductCode$'!A2:D202,4,FALSE)</f>
        <v>0.45</v>
      </c>
      <c r="D17" s="37">
        <v>2</v>
      </c>
      <c r="E17" s="93">
        <f t="shared" si="0"/>
        <v>0.9</v>
      </c>
      <c r="F17" s="94"/>
      <c r="G17" s="145"/>
      <c r="H17" s="95">
        <f t="shared" si="1"/>
        <v>0</v>
      </c>
      <c r="I17" s="96"/>
      <c r="J17" s="96"/>
      <c r="K17" s="96"/>
      <c r="L17" s="96"/>
      <c r="M17" s="131"/>
      <c r="N17" s="96"/>
      <c r="O17" s="96"/>
    </row>
    <row r="18" spans="1:15" s="98" customFormat="1" ht="23.25" customHeight="1" x14ac:dyDescent="0.25">
      <c r="A18" s="100">
        <f>'ProductCode$'!A76</f>
        <v>4000253</v>
      </c>
      <c r="B18" s="130" t="str">
        <f>VLOOKUP(A18,'ProductCode$'!A2:C202,3,FALSE)</f>
        <v>Scissors (Blunt end)</v>
      </c>
      <c r="C18" s="133">
        <f>VLOOKUP(A18,'ProductCode$'!A2:D202,4,FALSE)</f>
        <v>2.5</v>
      </c>
      <c r="D18" s="37">
        <v>2</v>
      </c>
      <c r="E18" s="93">
        <f t="shared" si="0"/>
        <v>5</v>
      </c>
      <c r="F18" s="94"/>
      <c r="G18" s="145"/>
      <c r="H18" s="95">
        <f t="shared" si="1"/>
        <v>0</v>
      </c>
      <c r="I18" s="96"/>
      <c r="J18" s="96"/>
      <c r="K18" s="96"/>
      <c r="L18" s="96"/>
      <c r="M18" s="131"/>
      <c r="N18" s="96"/>
      <c r="O18" s="96"/>
    </row>
    <row r="19" spans="1:15" s="98" customFormat="1" ht="23.25" customHeight="1" x14ac:dyDescent="0.25">
      <c r="A19" s="37">
        <f>'ProductCode$'!A15</f>
        <v>4000196</v>
      </c>
      <c r="B19" s="130" t="str">
        <f>VLOOKUP(A19,'ProductCode$'!A2:C202,3,FALSE)</f>
        <v>Year 2 Ruled Exercise Book 48 page - A4 SIZE</v>
      </c>
      <c r="C19" s="133">
        <f>VLOOKUP(A19,'ProductCode$'!A2:D202,4,FALSE)</f>
        <v>0.8</v>
      </c>
      <c r="D19" s="37">
        <v>6</v>
      </c>
      <c r="E19" s="93">
        <f t="shared" si="0"/>
        <v>4.8000000000000007</v>
      </c>
      <c r="F19" s="94"/>
      <c r="G19" s="145"/>
      <c r="H19" s="95">
        <f t="shared" si="1"/>
        <v>0</v>
      </c>
      <c r="I19" s="96"/>
      <c r="J19" s="96"/>
      <c r="K19" s="96"/>
      <c r="L19" s="96"/>
      <c r="M19" s="131"/>
      <c r="N19" s="96"/>
      <c r="O19" s="96"/>
    </row>
    <row r="20" spans="1:15" s="98" customFormat="1" ht="23.25" customHeight="1" x14ac:dyDescent="0.25">
      <c r="A20" s="37">
        <f>'ProductCode$'!A19</f>
        <v>4000202</v>
      </c>
      <c r="B20" s="130" t="str">
        <f>VLOOKUP(A20,'ProductCode$'!A2:C202,3,FALSE)</f>
        <v>10mm Quad Graph Book 48 page - A4 SIZE</v>
      </c>
      <c r="C20" s="133">
        <f>VLOOKUP(A20,'ProductCode$'!A2:D202,4,FALSE)</f>
        <v>1</v>
      </c>
      <c r="D20" s="37">
        <v>1</v>
      </c>
      <c r="E20" s="93">
        <f t="shared" si="0"/>
        <v>1</v>
      </c>
      <c r="F20" s="94"/>
      <c r="G20" s="145"/>
      <c r="H20" s="95">
        <f t="shared" si="1"/>
        <v>0</v>
      </c>
      <c r="I20" s="96"/>
      <c r="J20" s="96"/>
      <c r="K20" s="96"/>
      <c r="L20" s="96"/>
      <c r="M20" s="131"/>
      <c r="N20" s="96"/>
      <c r="O20" s="96"/>
    </row>
    <row r="21" spans="1:15" s="98" customFormat="1" ht="23.25" customHeight="1" x14ac:dyDescent="0.25">
      <c r="A21" s="37">
        <v>4000661</v>
      </c>
      <c r="B21" s="130" t="str">
        <f>VLOOKUP(A21,'ProductCode$'!A2:C202,3,FALSE)</f>
        <v>Oil Pastels Micador Lge 12 pack</v>
      </c>
      <c r="C21" s="133">
        <f>VLOOKUP(A21,'ProductCode$'!A2:D202,4,FALSE)</f>
        <v>4.5999999999999996</v>
      </c>
      <c r="D21" s="37">
        <v>1</v>
      </c>
      <c r="E21" s="93">
        <f t="shared" si="0"/>
        <v>4.5999999999999996</v>
      </c>
      <c r="F21" s="94"/>
      <c r="G21" s="145"/>
      <c r="H21" s="95">
        <f t="shared" ref="H21:H22" si="2">G21*C21</f>
        <v>0</v>
      </c>
      <c r="I21" s="96"/>
      <c r="J21" s="96"/>
      <c r="K21" s="96"/>
      <c r="L21" s="96"/>
      <c r="M21" s="131"/>
      <c r="N21" s="96"/>
      <c r="O21" s="96"/>
    </row>
    <row r="22" spans="1:15" s="98" customFormat="1" ht="23.25" customHeight="1" x14ac:dyDescent="0.25">
      <c r="A22" s="37">
        <v>4000503</v>
      </c>
      <c r="B22" s="130" t="str">
        <f>VLOOKUP(A22,'ProductCode$'!A2:C202,3,FALSE)</f>
        <v>Officemax Handy Zip Pouch A3 Clear</v>
      </c>
      <c r="C22" s="133">
        <f>VLOOKUP(A22,'ProductCode$'!A2:D202,4,FALSE)</f>
        <v>5.5</v>
      </c>
      <c r="D22" s="37">
        <v>2</v>
      </c>
      <c r="E22" s="93">
        <f t="shared" si="0"/>
        <v>11</v>
      </c>
      <c r="F22" s="94"/>
      <c r="G22" s="145"/>
      <c r="H22" s="95">
        <f t="shared" si="2"/>
        <v>0</v>
      </c>
      <c r="I22" s="96"/>
      <c r="J22" s="96"/>
      <c r="K22" s="96"/>
      <c r="L22" s="96"/>
      <c r="M22" s="131"/>
      <c r="N22" s="96"/>
      <c r="O22" s="96"/>
    </row>
    <row r="23" spans="1:15" s="98" customFormat="1" ht="23.25" customHeight="1" x14ac:dyDescent="0.25">
      <c r="A23" s="37">
        <f>'ProductCode$'!A80</f>
        <v>4000255</v>
      </c>
      <c r="B23" s="130" t="str">
        <f>VLOOKUP(A23,'ProductCode$'!A2:C202,3,FALSE)</f>
        <v>Pencil Sharpener with container (not electric)</v>
      </c>
      <c r="C23" s="133">
        <f>VLOOKUP(A23,'ProductCode$'!A2:D202,4,FALSE)</f>
        <v>1.6</v>
      </c>
      <c r="D23" s="37">
        <v>2</v>
      </c>
      <c r="E23" s="93">
        <f t="shared" si="0"/>
        <v>3.2</v>
      </c>
      <c r="F23" s="94"/>
      <c r="G23" s="145"/>
      <c r="H23" s="95">
        <f t="shared" si="1"/>
        <v>0</v>
      </c>
      <c r="I23" s="96"/>
      <c r="J23" s="96"/>
      <c r="K23" s="96"/>
      <c r="L23" s="96"/>
      <c r="M23" s="131"/>
      <c r="N23" s="96"/>
      <c r="O23" s="96"/>
    </row>
    <row r="24" spans="1:15" s="98" customFormat="1" ht="23.25" customHeight="1" x14ac:dyDescent="0.25">
      <c r="A24" s="100">
        <f>'ProductCode$'!A38</f>
        <v>4000269</v>
      </c>
      <c r="B24" s="130" t="str">
        <f>VLOOKUP(A24,'ProductCode$'!A2:C202,3,FALSE)</f>
        <v>Ream A4 Paper</v>
      </c>
      <c r="C24" s="133">
        <f>VLOOKUP(A24,'ProductCode$'!A2:D202,4,FALSE)</f>
        <v>6.5</v>
      </c>
      <c r="D24" s="37">
        <v>2</v>
      </c>
      <c r="E24" s="93">
        <f t="shared" si="0"/>
        <v>13</v>
      </c>
      <c r="F24" s="94"/>
      <c r="G24" s="145"/>
      <c r="H24" s="95">
        <f t="shared" si="1"/>
        <v>0</v>
      </c>
      <c r="I24" s="96"/>
      <c r="J24" s="96"/>
      <c r="K24" s="96"/>
      <c r="L24" s="96"/>
      <c r="M24" s="131"/>
      <c r="N24" s="96"/>
      <c r="O24" s="96"/>
    </row>
    <row r="25" spans="1:15" s="2" customFormat="1" ht="4.5" customHeight="1" x14ac:dyDescent="0.25">
      <c r="A25" s="23"/>
      <c r="B25" s="39"/>
      <c r="C25" s="40"/>
      <c r="D25" s="41"/>
      <c r="E25" s="52"/>
      <c r="F25" s="19"/>
      <c r="G25" s="28"/>
      <c r="H25" s="22"/>
      <c r="J25" s="1"/>
      <c r="K25" s="1"/>
      <c r="L25" s="1"/>
      <c r="M25" s="1"/>
      <c r="N25" s="9"/>
      <c r="O25" s="9"/>
    </row>
    <row r="26" spans="1:15" ht="23.25" customHeight="1" x14ac:dyDescent="0.25">
      <c r="A26" s="23"/>
      <c r="B26" s="39"/>
      <c r="C26" s="55" t="s">
        <v>29</v>
      </c>
      <c r="D26" s="53"/>
      <c r="E26" s="54">
        <f>SUM(E8:E24)</f>
        <v>112.69999999999999</v>
      </c>
      <c r="F26" s="19"/>
      <c r="G26" s="64" t="s">
        <v>29</v>
      </c>
      <c r="H26" s="59">
        <f>SUM(H8:H25)</f>
        <v>0</v>
      </c>
      <c r="J26" s="1"/>
      <c r="K26" s="1"/>
      <c r="L26" s="1"/>
      <c r="M26" s="1"/>
      <c r="N26" s="1"/>
      <c r="O26" s="1"/>
    </row>
    <row r="27" spans="1:15" ht="4.5" customHeight="1" thickBot="1" x14ac:dyDescent="0.3">
      <c r="A27" s="23"/>
      <c r="B27" s="39"/>
      <c r="C27" s="40"/>
      <c r="D27" s="41"/>
      <c r="E27" s="42"/>
      <c r="F27" s="14"/>
      <c r="G27" s="28"/>
      <c r="H27" s="22"/>
      <c r="I27" s="1"/>
      <c r="J27" s="9"/>
      <c r="K27" s="9"/>
      <c r="L27" s="9"/>
      <c r="M27" s="9"/>
      <c r="N27" s="1"/>
      <c r="O27" s="1"/>
    </row>
    <row r="28" spans="1:15" ht="23.25" customHeight="1" thickBot="1" x14ac:dyDescent="0.3">
      <c r="A28" s="46" t="s">
        <v>26</v>
      </c>
      <c r="B28" s="47"/>
      <c r="C28" s="75"/>
      <c r="D28" s="49"/>
      <c r="E28" s="50">
        <f>SUM(E26*90%)</f>
        <v>101.42999999999999</v>
      </c>
      <c r="F28" s="80"/>
      <c r="G28" s="29"/>
      <c r="H28" s="24"/>
      <c r="I28" s="1"/>
      <c r="J28" s="1"/>
      <c r="K28" s="1"/>
      <c r="L28" s="1"/>
      <c r="M28" s="1"/>
      <c r="N28" s="1"/>
      <c r="O28" s="1"/>
    </row>
    <row r="29" spans="1:15" ht="6" customHeight="1" x14ac:dyDescent="0.25">
      <c r="A29" s="25"/>
      <c r="B29" s="43"/>
      <c r="C29" s="73"/>
      <c r="D29" s="44"/>
      <c r="E29" s="24"/>
      <c r="F29" s="80"/>
      <c r="G29" s="29"/>
      <c r="H29" s="24"/>
      <c r="I29" s="1"/>
    </row>
    <row r="30" spans="1:15" ht="15.6" customHeight="1" x14ac:dyDescent="0.25">
      <c r="A30" s="531" t="s">
        <v>126</v>
      </c>
      <c r="B30" s="532"/>
      <c r="C30" s="532"/>
      <c r="D30" s="532"/>
      <c r="E30" s="533"/>
      <c r="F30" s="86"/>
      <c r="G30" s="30"/>
      <c r="H30" s="26"/>
      <c r="I30" s="1"/>
    </row>
    <row r="31" spans="1:15" s="98" customFormat="1" ht="24" customHeight="1" x14ac:dyDescent="0.25">
      <c r="A31" s="37">
        <v>4000597</v>
      </c>
      <c r="B31" s="130" t="str">
        <f>VLOOKUP(A31,'ProductCode$'!A2:C202,3,FALSE)</f>
        <v>Chairbag (Harlequin Bag - durable 2 pockets)</v>
      </c>
      <c r="C31" s="133">
        <f>VLOOKUP(A31,'ProductCode$'!A2:D202,4,FALSE)</f>
        <v>17.649999999999999</v>
      </c>
      <c r="D31" s="37">
        <v>1</v>
      </c>
      <c r="E31" s="93">
        <f t="shared" ref="E31:E32" si="3">C31*D31</f>
        <v>17.649999999999999</v>
      </c>
      <c r="F31" s="94"/>
      <c r="G31" s="145"/>
      <c r="H31" s="95">
        <f t="shared" ref="H31:H32" si="4">G31*C31</f>
        <v>0</v>
      </c>
      <c r="I31" s="96"/>
      <c r="J31" s="96"/>
      <c r="K31" s="96"/>
      <c r="L31" s="96"/>
      <c r="M31" s="131"/>
      <c r="N31" s="96"/>
      <c r="O31" s="96"/>
    </row>
    <row r="32" spans="1:15" s="98" customFormat="1" ht="24" customHeight="1" x14ac:dyDescent="0.25">
      <c r="A32" s="37">
        <v>4000594</v>
      </c>
      <c r="B32" s="130" t="str">
        <f>VLOOKUP(A32,'ProductCode$'!A2:C202,3,FALSE)</f>
        <v>SCOTS PGC Library Bag</v>
      </c>
      <c r="C32" s="133">
        <f>VLOOKUP(A32,'ProductCode$'!A2:D202,4,FALSE)</f>
        <v>18</v>
      </c>
      <c r="D32" s="37">
        <v>1</v>
      </c>
      <c r="E32" s="93">
        <f t="shared" si="3"/>
        <v>18</v>
      </c>
      <c r="F32" s="94"/>
      <c r="G32" s="145"/>
      <c r="H32" s="95">
        <f t="shared" si="4"/>
        <v>0</v>
      </c>
      <c r="I32" s="96"/>
      <c r="J32" s="96"/>
      <c r="K32" s="96"/>
      <c r="L32" s="96"/>
      <c r="M32" s="131"/>
      <c r="N32" s="96"/>
      <c r="O32" s="96"/>
    </row>
    <row r="33" spans="1:13" s="98" customFormat="1" ht="24" customHeight="1" x14ac:dyDescent="0.25">
      <c r="A33" s="100">
        <f>'ProductCode$'!A93</f>
        <v>4000272</v>
      </c>
      <c r="B33" s="130" t="str">
        <f>VLOOKUP(A33,'ProductCode$'!A2:C202,3,FALSE)</f>
        <v xml:space="preserve">Headphones (not earphones) </v>
      </c>
      <c r="C33" s="133">
        <f>VLOOKUP(A33,'ProductCode$'!A2:D202,4,FALSE)</f>
        <v>11.5</v>
      </c>
      <c r="D33" s="37">
        <v>1</v>
      </c>
      <c r="E33" s="93">
        <f t="shared" ref="E33:E35" si="5">C33*D33</f>
        <v>11.5</v>
      </c>
      <c r="F33" s="94"/>
      <c r="G33" s="145"/>
      <c r="H33" s="95">
        <f t="shared" ref="H33:H35" si="6">G33*C33</f>
        <v>0</v>
      </c>
    </row>
    <row r="34" spans="1:13" s="98" customFormat="1" ht="24" customHeight="1" x14ac:dyDescent="0.25">
      <c r="A34" s="100">
        <v>4000266</v>
      </c>
      <c r="B34" s="130" t="str">
        <f>VLOOKUP(A34,'ProductCode$'!A2:C202,3,FALSE)</f>
        <v>Drawstring Bag (for headphones)</v>
      </c>
      <c r="C34" s="133">
        <f>VLOOKUP(A34,'ProductCode$'!A2:D202,4,FALSE)</f>
        <v>5</v>
      </c>
      <c r="D34" s="37">
        <v>1</v>
      </c>
      <c r="E34" s="93">
        <f t="shared" ref="E34" si="7">C34*D34</f>
        <v>5</v>
      </c>
      <c r="F34" s="94"/>
      <c r="G34" s="145"/>
      <c r="H34" s="95">
        <f t="shared" ref="H34" si="8">G34*C34</f>
        <v>0</v>
      </c>
    </row>
    <row r="35" spans="1:13" s="98" customFormat="1" ht="24" customHeight="1" x14ac:dyDescent="0.25">
      <c r="A35" s="100">
        <v>4000221</v>
      </c>
      <c r="B35" s="130" t="str">
        <f>VLOOKUP(A35,'ProductCode$'!A2:C202,3,FALSE)</f>
        <v>Clear PVC Slip On Book Cover A4 (optional)</v>
      </c>
      <c r="C35" s="133">
        <f>VLOOKUP(A35,'ProductCode$'!A2:D202,4,FALSE)</f>
        <v>1.3</v>
      </c>
      <c r="D35" s="37">
        <v>7</v>
      </c>
      <c r="E35" s="93">
        <f t="shared" si="5"/>
        <v>9.1</v>
      </c>
      <c r="F35" s="94"/>
      <c r="G35" s="145"/>
      <c r="H35" s="95">
        <f t="shared" si="6"/>
        <v>0</v>
      </c>
    </row>
    <row r="36" spans="1:13" s="177" customFormat="1" ht="21.75" customHeight="1" x14ac:dyDescent="0.25">
      <c r="A36" s="523" t="s">
        <v>104</v>
      </c>
      <c r="B36" s="524"/>
      <c r="C36" s="524"/>
      <c r="D36" s="524"/>
      <c r="E36" s="525"/>
      <c r="F36" s="99"/>
      <c r="G36" s="175"/>
      <c r="H36" s="176"/>
      <c r="J36" s="98"/>
      <c r="K36" s="98"/>
      <c r="L36" s="98"/>
      <c r="M36" s="98"/>
    </row>
    <row r="37" spans="1:13" s="98" customFormat="1" ht="22.5" customHeight="1" x14ac:dyDescent="0.25">
      <c r="A37" s="535" t="s">
        <v>80</v>
      </c>
      <c r="B37" s="536"/>
      <c r="C37" s="536"/>
      <c r="D37" s="536"/>
      <c r="E37" s="537"/>
      <c r="F37" s="175"/>
      <c r="G37" s="178" t="s">
        <v>29</v>
      </c>
      <c r="H37" s="95">
        <f>SUM(H31:H35)</f>
        <v>0</v>
      </c>
      <c r="I37" s="96"/>
    </row>
    <row r="38" spans="1:13" ht="3.75" customHeight="1" thickBot="1" x14ac:dyDescent="0.3">
      <c r="A38" s="23"/>
      <c r="B38" s="39"/>
      <c r="C38" s="40"/>
      <c r="D38" s="41"/>
      <c r="E38" s="45"/>
      <c r="F38" s="14"/>
      <c r="G38" s="28"/>
      <c r="H38" s="22"/>
      <c r="J38" s="2"/>
      <c r="K38" s="2"/>
      <c r="L38" s="2"/>
      <c r="M38" s="2"/>
    </row>
    <row r="39" spans="1:13" ht="25.5" customHeight="1" thickBot="1" x14ac:dyDescent="0.3">
      <c r="A39" s="526" t="s">
        <v>241</v>
      </c>
      <c r="B39" s="527"/>
      <c r="C39" s="527"/>
      <c r="D39" s="527"/>
      <c r="E39" s="528"/>
      <c r="F39" s="31"/>
      <c r="G39" s="61"/>
      <c r="H39" s="82">
        <f>SUM(E28+(H37*90%))</f>
        <v>101.42999999999999</v>
      </c>
    </row>
    <row r="40" spans="1:13" ht="5.25" customHeight="1" thickBot="1" x14ac:dyDescent="0.3">
      <c r="A40" s="23"/>
      <c r="B40" s="39"/>
      <c r="C40" s="44"/>
      <c r="D40" s="44"/>
      <c r="E40" s="79"/>
      <c r="F40" s="31"/>
      <c r="G40" s="60"/>
      <c r="H40" s="35"/>
    </row>
    <row r="41" spans="1:13" ht="24" customHeight="1" thickBot="1" x14ac:dyDescent="0.3">
      <c r="A41" s="526" t="s">
        <v>128</v>
      </c>
      <c r="B41" s="527"/>
      <c r="C41" s="527"/>
      <c r="D41" s="527"/>
      <c r="E41" s="530"/>
      <c r="F41" s="67"/>
      <c r="G41" s="114"/>
      <c r="H41" s="83">
        <f>SUM(H26,H37)</f>
        <v>0</v>
      </c>
      <c r="I41" s="1"/>
    </row>
    <row r="42" spans="1:13" ht="4.5" customHeight="1" x14ac:dyDescent="0.25">
      <c r="E42" s="7"/>
      <c r="F42" s="6"/>
      <c r="G42" s="5"/>
    </row>
    <row r="43" spans="1:13" s="127" customFormat="1" ht="16.5" customHeight="1" x14ac:dyDescent="0.25">
      <c r="A43" s="521" t="s">
        <v>131</v>
      </c>
      <c r="B43" s="521"/>
      <c r="C43" s="521"/>
      <c r="D43" s="521"/>
      <c r="E43" s="521"/>
      <c r="F43" s="521"/>
      <c r="G43" s="521"/>
      <c r="H43" s="521"/>
    </row>
    <row r="44" spans="1:13" s="138" customFormat="1" ht="20.25" customHeight="1" x14ac:dyDescent="0.25">
      <c r="A44" s="522" t="s">
        <v>77</v>
      </c>
      <c r="B44" s="522"/>
      <c r="C44" s="522"/>
      <c r="D44" s="522"/>
      <c r="E44" s="522"/>
      <c r="F44" s="522"/>
      <c r="G44" s="522"/>
      <c r="H44" s="522"/>
      <c r="M44" s="139"/>
    </row>
    <row r="45" spans="1:13" ht="7.5" customHeight="1" x14ac:dyDescent="0.25">
      <c r="B45" s="107"/>
      <c r="E45" s="7"/>
      <c r="F45" s="6"/>
      <c r="G45" s="5"/>
    </row>
    <row r="46" spans="1:13" ht="21" customHeight="1" x14ac:dyDescent="0.25">
      <c r="A46" s="137"/>
      <c r="B46" s="124"/>
      <c r="C46" s="137"/>
      <c r="D46" s="505" t="s">
        <v>78</v>
      </c>
      <c r="E46" s="505"/>
      <c r="F46" s="505"/>
      <c r="G46" s="505"/>
      <c r="H46" s="140"/>
    </row>
    <row r="47" spans="1:13" ht="18.75" customHeight="1" x14ac:dyDescent="0.25">
      <c r="A47" s="146"/>
      <c r="B47" s="329" t="s">
        <v>98</v>
      </c>
      <c r="C47" s="20"/>
      <c r="D47" s="137"/>
      <c r="E47" s="330" t="s">
        <v>257</v>
      </c>
      <c r="F47" s="330"/>
      <c r="G47" s="332" t="s">
        <v>256</v>
      </c>
      <c r="H47" s="332" t="s">
        <v>258</v>
      </c>
    </row>
    <row r="48" spans="1:13" ht="6.75" customHeight="1" x14ac:dyDescent="0.25">
      <c r="B48" s="107"/>
      <c r="C48" s="3"/>
      <c r="D48" s="3"/>
      <c r="E48" s="3"/>
      <c r="F48" s="3"/>
      <c r="G48" s="3"/>
    </row>
    <row r="49" spans="1:9" ht="20.25" customHeight="1" x14ac:dyDescent="0.25">
      <c r="A49" s="108" t="s">
        <v>37</v>
      </c>
      <c r="B49" s="126"/>
      <c r="C49" s="3" t="s">
        <v>38</v>
      </c>
      <c r="D49" s="512"/>
      <c r="E49" s="512"/>
      <c r="F49" s="512"/>
      <c r="G49" s="512"/>
      <c r="H49" s="512"/>
    </row>
    <row r="50" spans="1:9" ht="6.75" customHeight="1" x14ac:dyDescent="0.25">
      <c r="B50" s="107"/>
      <c r="C50" s="505"/>
      <c r="D50" s="505"/>
      <c r="E50" s="505"/>
      <c r="F50" s="6"/>
      <c r="G50" s="5"/>
    </row>
    <row r="51" spans="1:9" s="127" customFormat="1" ht="60" customHeight="1" x14ac:dyDescent="0.25">
      <c r="A51" s="513" t="s">
        <v>297</v>
      </c>
      <c r="B51" s="513"/>
      <c r="C51" s="513"/>
      <c r="D51" s="513"/>
      <c r="E51" s="513"/>
      <c r="F51" s="513"/>
      <c r="G51" s="513"/>
      <c r="H51" s="513"/>
      <c r="I51" s="129"/>
    </row>
    <row r="52" spans="1:9" ht="2.25" customHeight="1" x14ac:dyDescent="0.25">
      <c r="A52" s="538" t="s">
        <v>87</v>
      </c>
      <c r="B52" s="538"/>
      <c r="C52" s="538"/>
      <c r="D52" s="538"/>
      <c r="E52" s="538"/>
      <c r="F52" s="538"/>
      <c r="G52" s="538"/>
      <c r="H52" s="538"/>
      <c r="I52" s="1"/>
    </row>
    <row r="53" spans="1:9" s="122" customFormat="1" ht="16.5" customHeight="1" x14ac:dyDescent="0.25">
      <c r="A53" s="125" t="s">
        <v>30</v>
      </c>
      <c r="B53" s="534" t="s">
        <v>129</v>
      </c>
      <c r="C53" s="534"/>
      <c r="D53" s="534"/>
      <c r="E53" s="534"/>
      <c r="F53" s="534"/>
      <c r="G53" s="534"/>
      <c r="H53" s="534"/>
      <c r="I53" s="123"/>
    </row>
    <row r="54" spans="1:9" ht="6.75" customHeight="1" x14ac:dyDescent="0.25">
      <c r="E54" s="20"/>
      <c r="F54" s="1"/>
      <c r="G54" s="1"/>
      <c r="H54" s="10"/>
    </row>
    <row r="55" spans="1:9" ht="15" customHeight="1" x14ac:dyDescent="0.25">
      <c r="A55" s="507" t="s">
        <v>296</v>
      </c>
      <c r="B55" s="507"/>
      <c r="C55" s="507"/>
      <c r="D55" s="507"/>
      <c r="E55" s="507"/>
      <c r="F55" s="507"/>
      <c r="G55" s="507"/>
      <c r="H55" s="507"/>
    </row>
    <row r="56" spans="1:9" ht="16.5" customHeight="1" x14ac:dyDescent="0.25">
      <c r="B56" s="17"/>
    </row>
    <row r="57" spans="1:9" ht="15" x14ac:dyDescent="0.25">
      <c r="B57" s="17"/>
    </row>
    <row r="59" spans="1:9" ht="16.5" customHeight="1" x14ac:dyDescent="0.25">
      <c r="B59" s="36"/>
    </row>
  </sheetData>
  <sheetProtection algorithmName="SHA-512" hashValue="bmPV3MwL2Sp6peTAfrYVcHN1k3oqD1uI4muyVJreyta/t5E4Of6AXCJjm0G4MJ5W/J/5wgxXz6oTk8XdCZ6eLw==" saltValue="nlZhm+SJ1+uwPOEFwq3r/A==" spinCount="100000" sheet="1" selectLockedCells="1"/>
  <mergeCells count="22">
    <mergeCell ref="A55:H55"/>
    <mergeCell ref="C50:E50"/>
    <mergeCell ref="A51:H51"/>
    <mergeCell ref="B53:H53"/>
    <mergeCell ref="A37:E37"/>
    <mergeCell ref="A52:H52"/>
    <mergeCell ref="A5:H5"/>
    <mergeCell ref="A6:E6"/>
    <mergeCell ref="G6:H6"/>
    <mergeCell ref="A43:H43"/>
    <mergeCell ref="D49:H49"/>
    <mergeCell ref="A30:E30"/>
    <mergeCell ref="A39:E39"/>
    <mergeCell ref="A41:E41"/>
    <mergeCell ref="A44:H44"/>
    <mergeCell ref="D46:G46"/>
    <mergeCell ref="A36:E36"/>
    <mergeCell ref="A1:H1"/>
    <mergeCell ref="A2:H2"/>
    <mergeCell ref="A3:H3"/>
    <mergeCell ref="A4:D4"/>
    <mergeCell ref="E4:H4"/>
  </mergeCells>
  <printOptions horizontalCentered="1"/>
  <pageMargins left="0.70866141732283472" right="0.70866141732283472" top="0.31496062992125984" bottom="0.31496062992125984" header="0.31496062992125984" footer="0.31496062992125984"/>
  <pageSetup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638175</xdr:colOff>
                    <xdr:row>46</xdr:row>
                    <xdr:rowOff>38100</xdr:rowOff>
                  </from>
                  <to>
                    <xdr:col>6</xdr:col>
                    <xdr:colOff>809625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742950</xdr:colOff>
                    <xdr:row>46</xdr:row>
                    <xdr:rowOff>19050</xdr:rowOff>
                  </from>
                  <to>
                    <xdr:col>8</xdr:col>
                    <xdr:colOff>19050</xdr:colOff>
                    <xdr:row>47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3.5703125" style="5" customWidth="1"/>
    <col min="2" max="2" width="51" style="4" customWidth="1"/>
    <col min="3" max="3" width="10.140625" style="5" customWidth="1"/>
    <col min="4" max="4" width="7.140625" style="5" customWidth="1"/>
    <col min="5" max="5" width="10" style="5" customWidth="1"/>
    <col min="6" max="6" width="1.28515625" customWidth="1"/>
    <col min="7" max="7" width="12" customWidth="1"/>
    <col min="8" max="8" width="12.5703125" style="7" customWidth="1"/>
    <col min="9" max="9" width="11.140625" customWidth="1"/>
    <col min="10" max="10" width="11.28515625" customWidth="1"/>
    <col min="11" max="11" width="12.42578125" customWidth="1"/>
    <col min="12" max="12" width="30.42578125" customWidth="1"/>
  </cols>
  <sheetData>
    <row r="1" spans="1:15" s="2" customFormat="1" ht="31.5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15" s="2" customFormat="1" ht="12.75" customHeight="1" x14ac:dyDescent="0.25">
      <c r="A2" s="505" t="s">
        <v>246</v>
      </c>
      <c r="B2" s="505"/>
      <c r="C2" s="505"/>
      <c r="D2" s="505"/>
      <c r="E2" s="505"/>
      <c r="F2" s="505"/>
      <c r="G2" s="505"/>
      <c r="H2" s="505"/>
    </row>
    <row r="3" spans="1:15" s="2" customFormat="1" ht="13.5" customHeight="1" x14ac:dyDescent="0.25">
      <c r="A3" s="505"/>
      <c r="B3" s="505"/>
      <c r="C3" s="505"/>
      <c r="D3" s="505"/>
      <c r="E3" s="505"/>
      <c r="F3" s="505"/>
      <c r="G3" s="505"/>
      <c r="H3" s="505"/>
    </row>
    <row r="4" spans="1:15" s="2" customFormat="1" ht="21.75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15" s="9" customFormat="1" ht="3.7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15" s="2" customFormat="1" ht="13.5" customHeight="1" x14ac:dyDescent="0.25">
      <c r="A6" s="515"/>
      <c r="B6" s="516"/>
      <c r="C6" s="516"/>
      <c r="D6" s="516"/>
      <c r="E6" s="517"/>
      <c r="F6" s="16"/>
      <c r="G6" s="515" t="s">
        <v>28</v>
      </c>
      <c r="H6" s="517"/>
      <c r="J6" s="9"/>
      <c r="K6" s="9"/>
      <c r="L6" s="9"/>
      <c r="M6" s="9"/>
      <c r="N6" s="9"/>
      <c r="O6" s="9"/>
    </row>
    <row r="7" spans="1:15" s="2" customFormat="1" ht="29.25" customHeight="1" x14ac:dyDescent="0.25">
      <c r="A7" s="38" t="s">
        <v>17</v>
      </c>
      <c r="B7" s="32" t="s">
        <v>2</v>
      </c>
      <c r="C7" s="38" t="s">
        <v>3</v>
      </c>
      <c r="D7" s="33" t="s">
        <v>23</v>
      </c>
      <c r="E7" s="34" t="s">
        <v>24</v>
      </c>
      <c r="F7" s="85"/>
      <c r="G7" s="27" t="s">
        <v>27</v>
      </c>
      <c r="H7" s="21" t="s">
        <v>24</v>
      </c>
      <c r="J7" s="9"/>
      <c r="K7" s="1"/>
      <c r="L7" s="1"/>
      <c r="M7" s="18"/>
      <c r="N7" s="1"/>
      <c r="O7" s="9"/>
    </row>
    <row r="8" spans="1:15" s="98" customFormat="1" ht="22.5" customHeight="1" x14ac:dyDescent="0.25">
      <c r="A8" s="100">
        <f>'ProductCode$'!A3</f>
        <v>4000261</v>
      </c>
      <c r="B8" s="130" t="str">
        <f>VLOOKUP(A8,'ProductCode$'!A2:C202,3,FALSE)</f>
        <v>Large Pencil case</v>
      </c>
      <c r="C8" s="133">
        <f>VLOOKUP(A8,'ProductCode$'!A2:D202,4,FALSE)</f>
        <v>3</v>
      </c>
      <c r="D8" s="37">
        <v>1</v>
      </c>
      <c r="E8" s="93">
        <f>C8*D8</f>
        <v>3</v>
      </c>
      <c r="F8" s="94"/>
      <c r="G8" s="219"/>
      <c r="H8" s="95">
        <f>G8*C8</f>
        <v>0</v>
      </c>
      <c r="I8" s="96"/>
      <c r="J8" s="96"/>
      <c r="K8" s="96"/>
      <c r="L8" s="96"/>
      <c r="M8" s="131"/>
      <c r="N8" s="96"/>
      <c r="O8" s="96"/>
    </row>
    <row r="9" spans="1:15" s="98" customFormat="1" ht="22.5" customHeight="1" x14ac:dyDescent="0.25">
      <c r="A9" s="100">
        <v>4000732</v>
      </c>
      <c r="B9" s="130" t="str">
        <f>VLOOKUP(A9,'ProductCode$'!A2:C202,3,FALSE)</f>
        <v xml:space="preserve">Small pencil case (for writing equipment) </v>
      </c>
      <c r="C9" s="133">
        <f>VLOOKUP(A9,'ProductCode$'!A2:D202,4,FALSE)</f>
        <v>2.35</v>
      </c>
      <c r="D9" s="37">
        <v>1</v>
      </c>
      <c r="E9" s="93">
        <f>C9*D9</f>
        <v>2.35</v>
      </c>
      <c r="F9" s="94"/>
      <c r="G9" s="219"/>
      <c r="H9" s="95">
        <f>G9*C9</f>
        <v>0</v>
      </c>
      <c r="I9" s="96"/>
      <c r="J9" s="96"/>
      <c r="K9" s="96"/>
      <c r="L9" s="96"/>
      <c r="M9" s="131"/>
      <c r="N9" s="96"/>
      <c r="O9" s="96"/>
    </row>
    <row r="10" spans="1:15" s="98" customFormat="1" ht="22.5" customHeight="1" x14ac:dyDescent="0.25">
      <c r="A10" s="100">
        <f>'ProductCode$'!A83</f>
        <v>4000268</v>
      </c>
      <c r="B10" s="130" t="str">
        <f>VLOOKUP(A10,'ProductCode$'!A2:C202,3,FALSE)</f>
        <v>Tissues 200 pk</v>
      </c>
      <c r="C10" s="133">
        <f>VLOOKUP(A10,'ProductCode$'!A2:D202,4,FALSE)</f>
        <v>2</v>
      </c>
      <c r="D10" s="37">
        <v>2</v>
      </c>
      <c r="E10" s="93">
        <f t="shared" ref="E10:E24" si="0">C10*D10</f>
        <v>4</v>
      </c>
      <c r="F10" s="94"/>
      <c r="G10" s="219"/>
      <c r="H10" s="95">
        <f t="shared" ref="H10:H24" si="1">G10*C10</f>
        <v>0</v>
      </c>
      <c r="I10" s="96"/>
      <c r="J10" s="96"/>
      <c r="K10" s="96"/>
      <c r="L10" s="96"/>
      <c r="M10" s="131"/>
      <c r="N10" s="96"/>
      <c r="O10" s="96"/>
    </row>
    <row r="11" spans="1:15" s="98" customFormat="1" ht="22.5" customHeight="1" x14ac:dyDescent="0.25">
      <c r="A11" s="100">
        <v>4000665</v>
      </c>
      <c r="B11" s="130" t="str">
        <f>VLOOKUP(A11,'ProductCode$'!A2:C202,3,FALSE)</f>
        <v>Coloured Pencils (Pack 24) Staedtler Norris brand</v>
      </c>
      <c r="C11" s="133">
        <f>VLOOKUP(A11,'ProductCode$'!A2:D202,4,FALSE)</f>
        <v>8.5</v>
      </c>
      <c r="D11" s="37">
        <v>1</v>
      </c>
      <c r="E11" s="93">
        <f t="shared" si="0"/>
        <v>8.5</v>
      </c>
      <c r="F11" s="94"/>
      <c r="G11" s="219"/>
      <c r="H11" s="95">
        <f t="shared" si="1"/>
        <v>0</v>
      </c>
      <c r="I11" s="96"/>
      <c r="J11" s="96"/>
      <c r="K11" s="96"/>
      <c r="L11" s="96"/>
      <c r="M11" s="131"/>
      <c r="N11" s="96"/>
      <c r="O11" s="96"/>
    </row>
    <row r="12" spans="1:15" s="98" customFormat="1" ht="22.5" customHeight="1" x14ac:dyDescent="0.25">
      <c r="A12" s="100">
        <v>4000222</v>
      </c>
      <c r="B12" s="130" t="str">
        <f>VLOOKUP(A12,'ProductCode$'!A2:C202,3,FALSE)</f>
        <v>Textas (Pack 12) Non Toxic Water Based (NO Sharpies)</v>
      </c>
      <c r="C12" s="133">
        <f>VLOOKUP(A12,'ProductCode$'!A2:D202,4,FALSE)</f>
        <v>3.4</v>
      </c>
      <c r="D12" s="37">
        <v>1</v>
      </c>
      <c r="E12" s="93">
        <f t="shared" ref="E12:E13" si="2">C12*D12</f>
        <v>3.4</v>
      </c>
      <c r="F12" s="94"/>
      <c r="G12" s="219"/>
      <c r="H12" s="95">
        <f t="shared" ref="H12:H13" si="3">G12*C12</f>
        <v>0</v>
      </c>
      <c r="I12" s="96"/>
      <c r="J12" s="96"/>
      <c r="K12" s="96"/>
      <c r="L12" s="96"/>
      <c r="M12" s="131"/>
      <c r="N12" s="96"/>
      <c r="O12" s="96"/>
    </row>
    <row r="13" spans="1:15" s="98" customFormat="1" ht="22.5" customHeight="1" x14ac:dyDescent="0.25">
      <c r="A13" s="100">
        <v>4000235</v>
      </c>
      <c r="B13" s="130" t="str">
        <f>VLOOKUP(A13,'ProductCode$'!A2:C202,3,FALSE)</f>
        <v>Highlighter pens (different colours)</v>
      </c>
      <c r="C13" s="133">
        <f>VLOOKUP(A13,'ProductCode$'!A2:D202,4,FALSE)</f>
        <v>1.3</v>
      </c>
      <c r="D13" s="37">
        <v>2</v>
      </c>
      <c r="E13" s="93">
        <f t="shared" si="2"/>
        <v>2.6</v>
      </c>
      <c r="F13" s="94"/>
      <c r="G13" s="219"/>
      <c r="H13" s="95">
        <f t="shared" si="3"/>
        <v>0</v>
      </c>
      <c r="I13" s="96"/>
      <c r="J13" s="96"/>
      <c r="K13" s="96"/>
      <c r="L13" s="96"/>
      <c r="M13" s="131"/>
      <c r="N13" s="96"/>
      <c r="O13" s="96"/>
    </row>
    <row r="14" spans="1:15" s="98" customFormat="1" ht="22.5" customHeight="1" x14ac:dyDescent="0.25">
      <c r="A14" s="100">
        <f>'ProductCode$'!A64</f>
        <v>4000248</v>
      </c>
      <c r="B14" s="130" t="str">
        <f>VLOOKUP(A14,'ProductCode$'!A2:C202,3,FALSE)</f>
        <v>Eraser</v>
      </c>
      <c r="C14" s="133">
        <f>VLOOKUP(A14,'ProductCode$'!A2:D202,4,FALSE)</f>
        <v>0.35</v>
      </c>
      <c r="D14" s="37">
        <v>4</v>
      </c>
      <c r="E14" s="93">
        <f t="shared" si="0"/>
        <v>1.4</v>
      </c>
      <c r="F14" s="94"/>
      <c r="G14" s="219"/>
      <c r="H14" s="95">
        <f t="shared" si="1"/>
        <v>0</v>
      </c>
      <c r="I14" s="96"/>
      <c r="J14" s="96"/>
      <c r="K14" s="96"/>
      <c r="L14" s="96"/>
      <c r="M14" s="131"/>
      <c r="N14" s="96"/>
      <c r="O14" s="96"/>
    </row>
    <row r="15" spans="1:15" s="98" customFormat="1" ht="22.5" customHeight="1" x14ac:dyDescent="0.25">
      <c r="A15" s="100">
        <f>'ProductCode$'!A47</f>
        <v>4000226</v>
      </c>
      <c r="B15" s="130" t="str">
        <f>VLOOKUP(A15,'ProductCode$'!A2:C202,3,FALSE)</f>
        <v>HB Pencils (Staedtler brand)</v>
      </c>
      <c r="C15" s="133">
        <f>VLOOKUP(A15,'ProductCode$'!A2:D202,4,FALSE)</f>
        <v>0.4</v>
      </c>
      <c r="D15" s="37">
        <v>24</v>
      </c>
      <c r="E15" s="93">
        <f t="shared" si="0"/>
        <v>9.6000000000000014</v>
      </c>
      <c r="F15" s="94"/>
      <c r="G15" s="219"/>
      <c r="H15" s="95">
        <f t="shared" si="1"/>
        <v>0</v>
      </c>
      <c r="I15" s="96"/>
      <c r="J15" s="96"/>
      <c r="K15" s="96"/>
      <c r="L15" s="96"/>
      <c r="M15" s="131"/>
      <c r="N15" s="96"/>
      <c r="O15" s="96"/>
    </row>
    <row r="16" spans="1:15" s="98" customFormat="1" ht="22.5" customHeight="1" x14ac:dyDescent="0.25">
      <c r="A16" s="100">
        <v>4000233</v>
      </c>
      <c r="B16" s="130" t="str">
        <f>VLOOKUP(A16,'ProductCode$'!A2:C202,3,FALSE)</f>
        <v>Red Pen</v>
      </c>
      <c r="C16" s="133">
        <f>VLOOKUP(A16,'ProductCode$'!A2:D202,4,FALSE)</f>
        <v>0.5</v>
      </c>
      <c r="D16" s="37">
        <v>4</v>
      </c>
      <c r="E16" s="93">
        <f t="shared" si="0"/>
        <v>2</v>
      </c>
      <c r="F16" s="94"/>
      <c r="G16" s="219"/>
      <c r="H16" s="95">
        <f t="shared" si="1"/>
        <v>0</v>
      </c>
      <c r="I16" s="96"/>
      <c r="J16" s="96"/>
      <c r="K16" s="96"/>
      <c r="L16" s="96"/>
      <c r="M16" s="131"/>
      <c r="N16" s="96"/>
      <c r="O16" s="96"/>
    </row>
    <row r="17" spans="1:15" s="98" customFormat="1" ht="22.5" customHeight="1" x14ac:dyDescent="0.25">
      <c r="A17" s="100">
        <v>4000666</v>
      </c>
      <c r="B17" s="130" t="str">
        <f>VLOOKUP(A17,'ProductCode$'!A2:C202,3,FALSE)</f>
        <v>Glue Stick BOSTIK BLU 35gm</v>
      </c>
      <c r="C17" s="133">
        <f>VLOOKUP(A17,'ProductCode$'!A2:D202,4,FALSE)</f>
        <v>2.8</v>
      </c>
      <c r="D17" s="37">
        <v>6</v>
      </c>
      <c r="E17" s="93">
        <f t="shared" si="0"/>
        <v>16.799999999999997</v>
      </c>
      <c r="F17" s="94"/>
      <c r="G17" s="219"/>
      <c r="H17" s="95">
        <f t="shared" si="1"/>
        <v>0</v>
      </c>
      <c r="I17" s="96"/>
      <c r="J17" s="96"/>
      <c r="K17" s="96"/>
      <c r="L17" s="96"/>
      <c r="M17" s="131"/>
      <c r="N17" s="96"/>
      <c r="O17" s="96"/>
    </row>
    <row r="18" spans="1:15" s="98" customFormat="1" ht="22.5" customHeight="1" x14ac:dyDescent="0.25">
      <c r="A18" s="100">
        <f>'ProductCode$'!A71</f>
        <v>4000250</v>
      </c>
      <c r="B18" s="130" t="str">
        <f>VLOOKUP(A18,'ProductCode$'!A2:C202,3,FALSE)</f>
        <v>Ruler Wooden 30cm</v>
      </c>
      <c r="C18" s="133">
        <f>VLOOKUP(A18,'ProductCode$'!A2:D202,4,FALSE)</f>
        <v>0.45</v>
      </c>
      <c r="D18" s="37">
        <v>1</v>
      </c>
      <c r="E18" s="93">
        <f t="shared" si="0"/>
        <v>0.45</v>
      </c>
      <c r="F18" s="94"/>
      <c r="G18" s="219"/>
      <c r="H18" s="95">
        <f t="shared" si="1"/>
        <v>0</v>
      </c>
      <c r="I18" s="96"/>
      <c r="J18" s="96"/>
      <c r="K18" s="96"/>
      <c r="L18" s="96"/>
      <c r="M18" s="131"/>
      <c r="N18" s="96"/>
      <c r="O18" s="96"/>
    </row>
    <row r="19" spans="1:15" s="98" customFormat="1" ht="22.5" customHeight="1" x14ac:dyDescent="0.25">
      <c r="A19" s="100">
        <f>'ProductCode$'!A76</f>
        <v>4000253</v>
      </c>
      <c r="B19" s="130" t="str">
        <f>VLOOKUP(A19,'ProductCode$'!A2:C202,3,FALSE)</f>
        <v>Scissors (Blunt end)</v>
      </c>
      <c r="C19" s="133">
        <f>VLOOKUP(A19,'ProductCode$'!A2:D202,4,FALSE)</f>
        <v>2.5</v>
      </c>
      <c r="D19" s="37">
        <v>1</v>
      </c>
      <c r="E19" s="93">
        <f t="shared" si="0"/>
        <v>2.5</v>
      </c>
      <c r="F19" s="94"/>
      <c r="G19" s="219"/>
      <c r="H19" s="95">
        <f t="shared" si="1"/>
        <v>0</v>
      </c>
      <c r="I19" s="96"/>
      <c r="J19" s="96"/>
      <c r="K19" s="96"/>
      <c r="L19" s="96"/>
      <c r="M19" s="131"/>
      <c r="N19" s="96"/>
      <c r="O19" s="96"/>
    </row>
    <row r="20" spans="1:15" s="98" customFormat="1" ht="22.5" customHeight="1" x14ac:dyDescent="0.25">
      <c r="A20" s="37">
        <f>'ProductCode$'!A17</f>
        <v>4000198</v>
      </c>
      <c r="B20" s="130" t="str">
        <f>VLOOKUP(A20,'ProductCode$'!A2:C202,3,FALSE)</f>
        <v>Year 3/4 Ruled Exercise Book 48 page - A4 SIZE</v>
      </c>
      <c r="C20" s="133">
        <f>VLOOKUP(A20,'ProductCode$'!A2:D202,4,FALSE)</f>
        <v>0.9</v>
      </c>
      <c r="D20" s="37">
        <v>10</v>
      </c>
      <c r="E20" s="93">
        <f t="shared" si="0"/>
        <v>9</v>
      </c>
      <c r="F20" s="94"/>
      <c r="G20" s="219"/>
      <c r="H20" s="95">
        <f t="shared" si="1"/>
        <v>0</v>
      </c>
      <c r="I20" s="96"/>
      <c r="J20" s="96"/>
      <c r="K20" s="96"/>
      <c r="L20" s="96"/>
      <c r="M20" s="131"/>
      <c r="N20" s="96"/>
      <c r="O20" s="96"/>
    </row>
    <row r="21" spans="1:15" s="98" customFormat="1" ht="22.5" customHeight="1" x14ac:dyDescent="0.25">
      <c r="A21" s="37">
        <f>'ProductCode$'!A19</f>
        <v>4000202</v>
      </c>
      <c r="B21" s="130" t="str">
        <f>VLOOKUP(A21,'ProductCode$'!A2:C202,3,FALSE)</f>
        <v>10mm Quad Graph Book 48 page - A4 SIZE</v>
      </c>
      <c r="C21" s="133">
        <f>VLOOKUP(A21,'ProductCode$'!A2:D202,4,FALSE)</f>
        <v>1</v>
      </c>
      <c r="D21" s="37">
        <v>3</v>
      </c>
      <c r="E21" s="93">
        <f t="shared" si="0"/>
        <v>3</v>
      </c>
      <c r="F21" s="94"/>
      <c r="G21" s="219"/>
      <c r="H21" s="95">
        <f t="shared" si="1"/>
        <v>0</v>
      </c>
      <c r="I21" s="96"/>
      <c r="J21" s="96"/>
      <c r="K21" s="96"/>
      <c r="L21" s="96"/>
      <c r="M21" s="131"/>
      <c r="N21" s="96"/>
      <c r="O21" s="96"/>
    </row>
    <row r="22" spans="1:15" s="98" customFormat="1" ht="22.5" customHeight="1" x14ac:dyDescent="0.25">
      <c r="A22" s="37">
        <f>'ProductCode$'!A80</f>
        <v>4000255</v>
      </c>
      <c r="B22" s="130" t="str">
        <f>VLOOKUP(A22,'ProductCode$'!A2:C202,3,FALSE)</f>
        <v>Pencil Sharpener with container (not electric)</v>
      </c>
      <c r="C22" s="133">
        <f>VLOOKUP(A22,'ProductCode$'!A2:D202,4,FALSE)</f>
        <v>1.6</v>
      </c>
      <c r="D22" s="37">
        <v>1</v>
      </c>
      <c r="E22" s="93">
        <f t="shared" si="0"/>
        <v>1.6</v>
      </c>
      <c r="F22" s="94"/>
      <c r="G22" s="219"/>
      <c r="H22" s="95">
        <f t="shared" si="1"/>
        <v>0</v>
      </c>
      <c r="I22" s="96"/>
      <c r="J22" s="96"/>
      <c r="K22" s="96"/>
      <c r="L22" s="96"/>
      <c r="M22" s="131"/>
      <c r="N22" s="96"/>
      <c r="O22" s="96"/>
    </row>
    <row r="23" spans="1:15" s="98" customFormat="1" ht="22.5" customHeight="1" x14ac:dyDescent="0.25">
      <c r="A23" s="37">
        <v>4000274</v>
      </c>
      <c r="B23" s="130" t="str">
        <f>VLOOKUP(A23,'ProductCode$'!A2:C202,3,FALSE)</f>
        <v>Musical Recorder with Protective Cover</v>
      </c>
      <c r="C23" s="133">
        <f>VLOOKUP(A23,'ProductCode$'!A2:D202,4,FALSE)</f>
        <v>10</v>
      </c>
      <c r="D23" s="37">
        <v>1</v>
      </c>
      <c r="E23" s="93">
        <f t="shared" ref="E23" si="4">C23*D23</f>
        <v>10</v>
      </c>
      <c r="F23" s="94"/>
      <c r="G23" s="219"/>
      <c r="H23" s="95">
        <f t="shared" si="1"/>
        <v>0</v>
      </c>
      <c r="I23" s="96"/>
      <c r="J23" s="96"/>
      <c r="K23" s="96"/>
      <c r="L23" s="96"/>
      <c r="M23" s="131"/>
      <c r="N23" s="96"/>
      <c r="O23" s="96"/>
    </row>
    <row r="24" spans="1:15" s="177" customFormat="1" ht="22.5" customHeight="1" x14ac:dyDescent="0.25">
      <c r="A24" s="100">
        <f>'ProductCode$'!A38</f>
        <v>4000269</v>
      </c>
      <c r="B24" s="130" t="str">
        <f>VLOOKUP(A24,'ProductCode$'!A2:C202,3,FALSE)</f>
        <v>Ream A4 Paper</v>
      </c>
      <c r="C24" s="133">
        <f>VLOOKUP(A24,'ProductCode$'!A2:D202,4,FALSE)</f>
        <v>6.5</v>
      </c>
      <c r="D24" s="37">
        <v>1</v>
      </c>
      <c r="E24" s="93">
        <f t="shared" si="0"/>
        <v>6.5</v>
      </c>
      <c r="F24" s="94"/>
      <c r="G24" s="219"/>
      <c r="H24" s="95">
        <f t="shared" si="1"/>
        <v>0</v>
      </c>
      <c r="J24" s="96"/>
      <c r="K24" s="96"/>
      <c r="L24" s="96"/>
      <c r="M24" s="131"/>
      <c r="N24" s="96"/>
      <c r="O24" s="97"/>
    </row>
    <row r="25" spans="1:15" s="98" customFormat="1" ht="5.25" customHeight="1" x14ac:dyDescent="0.25">
      <c r="A25" s="171"/>
      <c r="B25" s="172"/>
      <c r="C25" s="179"/>
      <c r="D25" s="173"/>
      <c r="E25" s="180"/>
      <c r="F25" s="94"/>
      <c r="G25" s="175"/>
      <c r="H25" s="176"/>
      <c r="J25" s="96"/>
      <c r="K25" s="96"/>
      <c r="L25" s="96"/>
      <c r="M25" s="131"/>
      <c r="N25" s="96"/>
      <c r="O25" s="96"/>
    </row>
    <row r="26" spans="1:15" s="98" customFormat="1" ht="21" customHeight="1" x14ac:dyDescent="0.25">
      <c r="A26" s="171"/>
      <c r="B26" s="172"/>
      <c r="C26" s="181" t="s">
        <v>29</v>
      </c>
      <c r="D26" s="182"/>
      <c r="E26" s="183">
        <f>SUM(E8:E24)</f>
        <v>86.699999999999989</v>
      </c>
      <c r="F26" s="94"/>
      <c r="G26" s="184" t="s">
        <v>29</v>
      </c>
      <c r="H26" s="185">
        <f>SUM(H8:H25)</f>
        <v>0</v>
      </c>
      <c r="I26" s="96"/>
      <c r="J26" s="97"/>
      <c r="K26" s="96"/>
      <c r="L26" s="96"/>
      <c r="M26" s="131"/>
      <c r="N26" s="96"/>
      <c r="O26" s="96"/>
    </row>
    <row r="27" spans="1:15" s="98" customFormat="1" ht="3.75" customHeight="1" thickBot="1" x14ac:dyDescent="0.3">
      <c r="A27" s="171"/>
      <c r="B27" s="172"/>
      <c r="C27" s="179"/>
      <c r="D27" s="173"/>
      <c r="E27" s="186"/>
      <c r="F27" s="99"/>
      <c r="G27" s="175"/>
      <c r="H27" s="176"/>
      <c r="I27" s="96"/>
      <c r="J27" s="96"/>
      <c r="K27" s="96"/>
      <c r="L27" s="96"/>
      <c r="M27" s="96"/>
      <c r="N27" s="96"/>
      <c r="O27" s="96"/>
    </row>
    <row r="28" spans="1:15" s="98" customFormat="1" ht="22.5" customHeight="1" thickBot="1" x14ac:dyDescent="0.3">
      <c r="A28" s="187" t="s">
        <v>26</v>
      </c>
      <c r="B28" s="188"/>
      <c r="C28" s="189"/>
      <c r="D28" s="190"/>
      <c r="E28" s="191">
        <f>SUM(E26*90%)</f>
        <v>78.029999999999987</v>
      </c>
      <c r="F28" s="192"/>
      <c r="G28" s="193"/>
      <c r="H28" s="194"/>
      <c r="I28" s="96"/>
      <c r="K28" s="96"/>
      <c r="L28" s="96"/>
      <c r="M28" s="96"/>
      <c r="N28" s="96"/>
    </row>
    <row r="29" spans="1:15" s="98" customFormat="1" ht="3" customHeight="1" x14ac:dyDescent="0.25">
      <c r="A29" s="539" t="s">
        <v>32</v>
      </c>
      <c r="B29" s="540"/>
      <c r="C29" s="540"/>
      <c r="D29" s="540"/>
      <c r="E29" s="541"/>
      <c r="F29" s="192"/>
      <c r="G29" s="193"/>
      <c r="H29" s="194"/>
      <c r="I29" s="96"/>
      <c r="K29" s="96"/>
      <c r="L29" s="96"/>
      <c r="M29" s="96"/>
      <c r="N29" s="96"/>
    </row>
    <row r="30" spans="1:15" s="98" customFormat="1" ht="24" customHeight="1" x14ac:dyDescent="0.25">
      <c r="A30" s="539" t="s">
        <v>132</v>
      </c>
      <c r="B30" s="540"/>
      <c r="C30" s="540"/>
      <c r="D30" s="540"/>
      <c r="E30" s="541"/>
      <c r="F30" s="195"/>
      <c r="G30" s="196"/>
      <c r="H30" s="197"/>
      <c r="I30" s="96"/>
      <c r="K30" s="96"/>
      <c r="L30" s="96"/>
      <c r="M30" s="96"/>
      <c r="N30" s="96"/>
    </row>
    <row r="31" spans="1:15" s="98" customFormat="1" ht="21.75" customHeight="1" x14ac:dyDescent="0.25">
      <c r="A31" s="37">
        <v>4000594</v>
      </c>
      <c r="B31" s="130" t="str">
        <f>VLOOKUP(A31,'ProductCode$'!A2:C202,3,FALSE)</f>
        <v>SCOTS PGC Library Bag</v>
      </c>
      <c r="C31" s="133">
        <f>VLOOKUP(A31,'ProductCode$'!A2:D202,4,FALSE)</f>
        <v>18</v>
      </c>
      <c r="D31" s="37">
        <v>1</v>
      </c>
      <c r="E31" s="93">
        <f t="shared" ref="E31" si="5">C31*D31</f>
        <v>18</v>
      </c>
      <c r="F31" s="94"/>
      <c r="G31" s="145"/>
      <c r="H31" s="95">
        <f t="shared" ref="H31" si="6">G31*C31</f>
        <v>0</v>
      </c>
      <c r="I31" s="96"/>
      <c r="J31" s="96"/>
      <c r="K31" s="96"/>
      <c r="L31" s="96"/>
      <c r="M31" s="131"/>
      <c r="N31" s="96"/>
      <c r="O31" s="96"/>
    </row>
    <row r="32" spans="1:15" s="98" customFormat="1" ht="21.75" customHeight="1" x14ac:dyDescent="0.25">
      <c r="A32" s="100">
        <f>'ProductCode$'!A93</f>
        <v>4000272</v>
      </c>
      <c r="B32" s="130" t="str">
        <f>VLOOKUP(A32,'ProductCode$'!A2:C202,3,FALSE)</f>
        <v xml:space="preserve">Headphones (not earphones) </v>
      </c>
      <c r="C32" s="133">
        <f>VLOOKUP(A32,'ProductCode$'!A2:D202,4,FALSE)</f>
        <v>11.5</v>
      </c>
      <c r="D32" s="37">
        <v>1</v>
      </c>
      <c r="E32" s="93">
        <f t="shared" ref="E32:E34" si="7">C32*D32</f>
        <v>11.5</v>
      </c>
      <c r="F32" s="94"/>
      <c r="G32" s="145"/>
      <c r="H32" s="95">
        <f t="shared" ref="H32:H34" si="8">G32*C32</f>
        <v>0</v>
      </c>
      <c r="K32" s="96"/>
      <c r="L32" s="96"/>
      <c r="M32" s="96"/>
      <c r="N32" s="96"/>
    </row>
    <row r="33" spans="1:14" s="98" customFormat="1" ht="21.75" customHeight="1" x14ac:dyDescent="0.25">
      <c r="A33" s="100">
        <v>4000266</v>
      </c>
      <c r="B33" s="130" t="str">
        <f>VLOOKUP(A33,'ProductCode$'!A2:C202,3,FALSE)</f>
        <v>Drawstring Bag (for headphones)</v>
      </c>
      <c r="C33" s="133">
        <f>VLOOKUP(A33,'ProductCode$'!A2:D202,4,FALSE)</f>
        <v>5</v>
      </c>
      <c r="D33" s="37">
        <v>1</v>
      </c>
      <c r="E33" s="93">
        <f t="shared" ref="E33" si="9">C33*D33</f>
        <v>5</v>
      </c>
      <c r="F33" s="94"/>
      <c r="G33" s="145"/>
      <c r="H33" s="95">
        <f t="shared" ref="H33" si="10">G33*C33</f>
        <v>0</v>
      </c>
      <c r="K33" s="96"/>
      <c r="L33" s="96"/>
      <c r="M33" s="96"/>
      <c r="N33" s="96"/>
    </row>
    <row r="34" spans="1:14" s="177" customFormat="1" ht="21.75" customHeight="1" x14ac:dyDescent="0.25">
      <c r="A34" s="100">
        <v>4000221</v>
      </c>
      <c r="B34" s="130" t="str">
        <f>VLOOKUP(A34,'ProductCode$'!A2:C202,3,FALSE)</f>
        <v>Clear PVC Slip On Book Cover A4 (optional)</v>
      </c>
      <c r="C34" s="133">
        <f>VLOOKUP(A34,'ProductCode$'!A2:D202,4,FALSE)</f>
        <v>1.3</v>
      </c>
      <c r="D34" s="37">
        <v>13</v>
      </c>
      <c r="E34" s="93">
        <f t="shared" si="7"/>
        <v>16.900000000000002</v>
      </c>
      <c r="F34" s="94"/>
      <c r="G34" s="145"/>
      <c r="H34" s="95">
        <f t="shared" si="8"/>
        <v>0</v>
      </c>
      <c r="J34" s="98"/>
      <c r="K34" s="96"/>
      <c r="L34" s="96"/>
      <c r="M34" s="96"/>
      <c r="N34" s="97"/>
    </row>
    <row r="35" spans="1:14" s="177" customFormat="1" ht="24" customHeight="1" x14ac:dyDescent="0.25">
      <c r="A35" s="523" t="s">
        <v>121</v>
      </c>
      <c r="B35" s="524"/>
      <c r="C35" s="524"/>
      <c r="D35" s="524"/>
      <c r="E35" s="525"/>
      <c r="F35" s="99"/>
      <c r="G35" s="175"/>
      <c r="H35" s="176"/>
      <c r="J35" s="98"/>
      <c r="K35" s="98"/>
      <c r="L35" s="98"/>
      <c r="M35" s="98"/>
    </row>
    <row r="36" spans="1:14" ht="29.25" customHeight="1" x14ac:dyDescent="0.25">
      <c r="A36" s="542" t="s">
        <v>80</v>
      </c>
      <c r="B36" s="543"/>
      <c r="C36" s="543"/>
      <c r="D36" s="543"/>
      <c r="E36" s="544"/>
      <c r="F36" s="15"/>
      <c r="G36" s="58" t="s">
        <v>29</v>
      </c>
      <c r="H36" s="65">
        <f>SUM(H31:H35)</f>
        <v>0</v>
      </c>
      <c r="I36" s="1"/>
      <c r="K36" s="1"/>
      <c r="L36" s="1"/>
      <c r="M36" s="1"/>
      <c r="N36" s="1"/>
    </row>
    <row r="37" spans="1:14" ht="5.25" customHeight="1" thickBot="1" x14ac:dyDescent="0.3">
      <c r="A37" s="23"/>
      <c r="B37" s="39"/>
      <c r="C37" s="40"/>
      <c r="D37" s="41"/>
      <c r="E37" s="45"/>
      <c r="F37" s="15"/>
      <c r="G37" s="15"/>
      <c r="H37" s="22"/>
      <c r="K37" s="1"/>
      <c r="L37" s="1"/>
      <c r="M37" s="1"/>
      <c r="N37" s="1"/>
    </row>
    <row r="38" spans="1:14" ht="24" customHeight="1" thickBot="1" x14ac:dyDescent="0.3">
      <c r="A38" s="526" t="s">
        <v>241</v>
      </c>
      <c r="B38" s="527"/>
      <c r="C38" s="527"/>
      <c r="D38" s="527"/>
      <c r="E38" s="527"/>
      <c r="F38" s="62"/>
      <c r="G38" s="61"/>
      <c r="H38" s="82">
        <f>SUM(E28+(H36*90%))</f>
        <v>78.029999999999987</v>
      </c>
      <c r="K38" s="1"/>
      <c r="L38" s="1"/>
      <c r="M38" s="1"/>
      <c r="N38" s="1"/>
    </row>
    <row r="39" spans="1:14" ht="3.75" customHeight="1" thickBot="1" x14ac:dyDescent="0.3">
      <c r="A39" s="23"/>
      <c r="B39" s="39"/>
      <c r="C39" s="44"/>
      <c r="D39" s="44"/>
      <c r="E39" s="79"/>
      <c r="F39" s="62"/>
      <c r="G39" s="60"/>
      <c r="H39" s="101"/>
      <c r="I39" s="1"/>
      <c r="K39" s="1"/>
      <c r="L39" s="1"/>
      <c r="M39" s="1"/>
      <c r="N39" s="1"/>
    </row>
    <row r="40" spans="1:14" ht="24" customHeight="1" thickBot="1" x14ac:dyDescent="0.3">
      <c r="A40" s="526" t="s">
        <v>128</v>
      </c>
      <c r="B40" s="527"/>
      <c r="C40" s="527"/>
      <c r="D40" s="527"/>
      <c r="E40" s="530"/>
      <c r="F40" s="103"/>
      <c r="G40" s="150"/>
      <c r="H40" s="151">
        <f>SUM(H26,H36)</f>
        <v>0</v>
      </c>
    </row>
    <row r="41" spans="1:14" ht="3.75" customHeight="1" x14ac:dyDescent="0.25">
      <c r="E41" s="7"/>
      <c r="F41" s="6"/>
      <c r="G41" s="5"/>
    </row>
    <row r="42" spans="1:14" s="127" customFormat="1" ht="19.5" customHeight="1" x14ac:dyDescent="0.25">
      <c r="A42" s="521" t="s">
        <v>89</v>
      </c>
      <c r="B42" s="521"/>
      <c r="C42" s="521"/>
      <c r="D42" s="521"/>
      <c r="E42" s="521"/>
      <c r="F42" s="521"/>
      <c r="G42" s="521"/>
      <c r="H42" s="521"/>
    </row>
    <row r="43" spans="1:14" s="158" customFormat="1" ht="18" customHeight="1" x14ac:dyDescent="0.25">
      <c r="A43" s="522" t="s">
        <v>77</v>
      </c>
      <c r="B43" s="522"/>
      <c r="C43" s="522"/>
      <c r="D43" s="522"/>
      <c r="E43" s="522"/>
      <c r="F43" s="522"/>
      <c r="G43" s="522"/>
      <c r="H43" s="522"/>
      <c r="M43" s="160"/>
    </row>
    <row r="44" spans="1:14" ht="9" customHeight="1" x14ac:dyDescent="0.25">
      <c r="B44" s="109"/>
      <c r="E44" s="7"/>
      <c r="F44" s="6"/>
      <c r="G44" s="5"/>
    </row>
    <row r="45" spans="1:14" ht="21" customHeight="1" x14ac:dyDescent="0.25">
      <c r="A45" s="137"/>
      <c r="B45" s="124"/>
      <c r="C45" s="137"/>
      <c r="D45" s="505" t="s">
        <v>78</v>
      </c>
      <c r="E45" s="505"/>
      <c r="F45" s="505"/>
      <c r="G45" s="505"/>
      <c r="H45" s="140"/>
    </row>
    <row r="46" spans="1:14" ht="18.75" customHeight="1" x14ac:dyDescent="0.25">
      <c r="A46" s="146"/>
      <c r="B46" s="329" t="s">
        <v>98</v>
      </c>
      <c r="C46" s="20"/>
      <c r="D46" s="137"/>
      <c r="E46" s="330" t="s">
        <v>257</v>
      </c>
      <c r="G46" s="332" t="s">
        <v>256</v>
      </c>
      <c r="H46" s="332" t="s">
        <v>258</v>
      </c>
    </row>
    <row r="47" spans="1:14" ht="6.75" customHeight="1" x14ac:dyDescent="0.25">
      <c r="B47" s="109"/>
      <c r="C47" s="3"/>
      <c r="D47" s="3"/>
      <c r="E47" s="3"/>
      <c r="F47" s="3"/>
      <c r="G47" s="3"/>
    </row>
    <row r="48" spans="1:14" ht="21" customHeight="1" x14ac:dyDescent="0.25">
      <c r="A48" s="110" t="s">
        <v>37</v>
      </c>
      <c r="B48" s="124"/>
      <c r="C48" s="3" t="s">
        <v>38</v>
      </c>
      <c r="D48" s="512"/>
      <c r="E48" s="512"/>
      <c r="F48" s="512"/>
      <c r="G48" s="512"/>
      <c r="H48" s="512"/>
    </row>
    <row r="49" spans="1:9" ht="6.75" customHeight="1" x14ac:dyDescent="0.25">
      <c r="B49" s="109"/>
      <c r="C49" s="505"/>
      <c r="D49" s="505"/>
      <c r="E49" s="505"/>
      <c r="F49" s="6"/>
      <c r="G49" s="5"/>
    </row>
    <row r="50" spans="1:9" s="127" customFormat="1" ht="50.25" customHeight="1" x14ac:dyDescent="0.25">
      <c r="A50" s="513" t="s">
        <v>297</v>
      </c>
      <c r="B50" s="513"/>
      <c r="C50" s="513"/>
      <c r="D50" s="513"/>
      <c r="E50" s="513"/>
      <c r="F50" s="513"/>
      <c r="G50" s="513"/>
      <c r="H50" s="513"/>
      <c r="I50" s="129"/>
    </row>
    <row r="51" spans="1:9" s="122" customFormat="1" ht="18.75" customHeight="1" x14ac:dyDescent="0.25">
      <c r="A51" s="125" t="s">
        <v>30</v>
      </c>
      <c r="B51" s="534" t="s">
        <v>129</v>
      </c>
      <c r="C51" s="534"/>
      <c r="D51" s="534"/>
      <c r="E51" s="534"/>
      <c r="F51" s="534"/>
      <c r="G51" s="534"/>
      <c r="H51" s="534"/>
      <c r="I51" s="123"/>
    </row>
    <row r="52" spans="1:9" ht="18.75" customHeight="1" x14ac:dyDescent="0.25">
      <c r="A52" s="507" t="s">
        <v>296</v>
      </c>
      <c r="B52" s="507"/>
      <c r="C52" s="507"/>
      <c r="D52" s="507"/>
      <c r="E52" s="507"/>
      <c r="F52" s="507"/>
      <c r="G52" s="507"/>
      <c r="H52" s="507"/>
    </row>
    <row r="53" spans="1:9" ht="16.5" customHeight="1" x14ac:dyDescent="0.25">
      <c r="B53" s="17"/>
    </row>
    <row r="54" spans="1:9" ht="15" x14ac:dyDescent="0.25"/>
    <row r="55" spans="1:9" ht="16.5" customHeight="1" x14ac:dyDescent="0.25">
      <c r="B55" s="36"/>
    </row>
  </sheetData>
  <sheetProtection algorithmName="SHA-512" hashValue="kLXFNm1UqALtfX4DlB08lZWayr0PAFpXcJiO7Ag6dQsjWv5jBLYWVWF6ek9UUmGWm5pcVZDVmcuyq+MfRO4i+Q==" saltValue="w61T6O9iipp6hVQt7EffbQ==" spinCount="100000" sheet="1" selectLockedCells="1"/>
  <mergeCells count="22">
    <mergeCell ref="A52:H52"/>
    <mergeCell ref="A1:H1"/>
    <mergeCell ref="A2:H2"/>
    <mergeCell ref="A3:H3"/>
    <mergeCell ref="A4:D4"/>
    <mergeCell ref="E4:H4"/>
    <mergeCell ref="A5:H5"/>
    <mergeCell ref="A42:H42"/>
    <mergeCell ref="A6:E6"/>
    <mergeCell ref="G6:H6"/>
    <mergeCell ref="A43:H43"/>
    <mergeCell ref="A35:E35"/>
    <mergeCell ref="D48:H48"/>
    <mergeCell ref="C49:E49"/>
    <mergeCell ref="A50:H50"/>
    <mergeCell ref="B51:H51"/>
    <mergeCell ref="D45:G45"/>
    <mergeCell ref="A29:E29"/>
    <mergeCell ref="A30:E30"/>
    <mergeCell ref="A38:E38"/>
    <mergeCell ref="A40:E40"/>
    <mergeCell ref="A36:E36"/>
  </mergeCells>
  <printOptions horizontalCentered="1"/>
  <pageMargins left="0.70866141732283472" right="0.70866141732283472" top="0.31496062992125984" bottom="0.31496062992125984" header="0.31496062992125984" footer="0.31496062992125984"/>
  <pageSetup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628650</xdr:colOff>
                    <xdr:row>45</xdr:row>
                    <xdr:rowOff>38100</xdr:rowOff>
                  </from>
                  <to>
                    <xdr:col>6</xdr:col>
                    <xdr:colOff>819150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7</xdr:col>
                    <xdr:colOff>638175</xdr:colOff>
                    <xdr:row>45</xdr:row>
                    <xdr:rowOff>28575</xdr:rowOff>
                  </from>
                  <to>
                    <xdr:col>8</xdr:col>
                    <xdr:colOff>9525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2.85546875" style="5" customWidth="1"/>
    <col min="2" max="2" width="55.85546875" style="4" customWidth="1"/>
    <col min="3" max="3" width="13.140625" style="5" customWidth="1"/>
    <col min="4" max="4" width="9" style="5" customWidth="1"/>
    <col min="5" max="5" width="13.28515625" style="5" customWidth="1"/>
    <col min="6" max="6" width="1.5703125" customWidth="1"/>
    <col min="7" max="7" width="12" customWidth="1"/>
    <col min="8" max="8" width="14.7109375" style="7" customWidth="1"/>
    <col min="9" max="9" width="11.140625" customWidth="1"/>
    <col min="10" max="10" width="11.28515625" customWidth="1"/>
    <col min="11" max="11" width="12.42578125" customWidth="1"/>
    <col min="12" max="12" width="30.42578125" customWidth="1"/>
  </cols>
  <sheetData>
    <row r="1" spans="1:15" s="2" customFormat="1" ht="31.5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15" s="2" customFormat="1" ht="12.75" customHeight="1" x14ac:dyDescent="0.25">
      <c r="A2" s="505" t="s">
        <v>247</v>
      </c>
      <c r="B2" s="505"/>
      <c r="C2" s="505"/>
      <c r="D2" s="505"/>
      <c r="E2" s="505"/>
      <c r="F2" s="505"/>
      <c r="G2" s="505"/>
      <c r="H2" s="505"/>
    </row>
    <row r="3" spans="1:15" s="2" customFormat="1" ht="13.5" customHeight="1" x14ac:dyDescent="0.25">
      <c r="A3" s="505"/>
      <c r="B3" s="505"/>
      <c r="C3" s="505"/>
      <c r="D3" s="505"/>
      <c r="E3" s="505"/>
      <c r="F3" s="505"/>
      <c r="G3" s="505"/>
      <c r="H3" s="505"/>
    </row>
    <row r="4" spans="1:15" s="2" customFormat="1" ht="21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15" s="9" customFormat="1" ht="3.7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15" s="2" customFormat="1" ht="15" x14ac:dyDescent="0.25">
      <c r="A6" s="515"/>
      <c r="B6" s="516"/>
      <c r="C6" s="516"/>
      <c r="D6" s="516"/>
      <c r="E6" s="517"/>
      <c r="F6" s="16"/>
      <c r="G6" s="515" t="s">
        <v>28</v>
      </c>
      <c r="H6" s="517"/>
      <c r="J6" s="9"/>
      <c r="K6" s="9"/>
      <c r="L6" s="9"/>
      <c r="M6" s="9"/>
      <c r="N6" s="9"/>
      <c r="O6" s="9"/>
    </row>
    <row r="7" spans="1:15" s="2" customFormat="1" ht="32.25" customHeight="1" x14ac:dyDescent="0.25">
      <c r="A7" s="38" t="s">
        <v>17</v>
      </c>
      <c r="B7" s="32" t="s">
        <v>2</v>
      </c>
      <c r="C7" s="38" t="s">
        <v>3</v>
      </c>
      <c r="D7" s="33" t="s">
        <v>23</v>
      </c>
      <c r="E7" s="34" t="s">
        <v>24</v>
      </c>
      <c r="F7" s="85"/>
      <c r="G7" s="27" t="s">
        <v>27</v>
      </c>
      <c r="H7" s="21" t="s">
        <v>24</v>
      </c>
      <c r="J7" s="9"/>
      <c r="K7" s="1"/>
      <c r="L7" s="1"/>
      <c r="M7" s="18"/>
      <c r="N7" s="1"/>
      <c r="O7" s="9"/>
    </row>
    <row r="8" spans="1:15" s="98" customFormat="1" ht="21.75" customHeight="1" x14ac:dyDescent="0.25">
      <c r="A8" s="100">
        <f>'ProductCode$'!A2</f>
        <v>4000214</v>
      </c>
      <c r="B8" s="130" t="str">
        <f>VLOOKUP(A8,'ProductCode$'!A2:C202,3,FALSE)</f>
        <v>Document wallet (plastic/vinyl top closing)</v>
      </c>
      <c r="C8" s="133">
        <f>VLOOKUP(A8,'ProductCode$'!A2:D202,4,FALSE)</f>
        <v>1</v>
      </c>
      <c r="D8" s="37">
        <v>1</v>
      </c>
      <c r="E8" s="93">
        <f>C8*D8</f>
        <v>1</v>
      </c>
      <c r="F8" s="94"/>
      <c r="G8" s="145"/>
      <c r="H8" s="95">
        <f>G8*C8</f>
        <v>0</v>
      </c>
      <c r="I8" s="96"/>
      <c r="J8" s="96"/>
      <c r="K8" s="96"/>
      <c r="L8" s="96"/>
      <c r="M8" s="131"/>
      <c r="N8" s="96"/>
      <c r="O8" s="96"/>
    </row>
    <row r="9" spans="1:15" s="98" customFormat="1" ht="19.5" customHeight="1" x14ac:dyDescent="0.25">
      <c r="A9" s="100">
        <f>'ProductCode$'!A3</f>
        <v>4000261</v>
      </c>
      <c r="B9" s="130" t="str">
        <f>VLOOKUP(A9,'ProductCode$'!A2:C202,3,FALSE)</f>
        <v>Large Pencil case</v>
      </c>
      <c r="C9" s="133">
        <f>VLOOKUP(A9,'ProductCode$'!A2:D202,4,FALSE)</f>
        <v>3</v>
      </c>
      <c r="D9" s="37">
        <v>1</v>
      </c>
      <c r="E9" s="93">
        <f>C9*D9</f>
        <v>3</v>
      </c>
      <c r="F9" s="94"/>
      <c r="G9" s="145"/>
      <c r="H9" s="95">
        <f>G9*C9</f>
        <v>0</v>
      </c>
      <c r="I9" s="96"/>
      <c r="J9" s="96"/>
      <c r="K9" s="96"/>
      <c r="L9" s="96"/>
      <c r="M9" s="131"/>
      <c r="N9" s="96"/>
      <c r="O9" s="96"/>
    </row>
    <row r="10" spans="1:15" s="98" customFormat="1" ht="18.75" customHeight="1" x14ac:dyDescent="0.25">
      <c r="A10" s="100">
        <f>'ProductCode$'!A83</f>
        <v>4000268</v>
      </c>
      <c r="B10" s="130" t="str">
        <f>VLOOKUP(A10,'ProductCode$'!A2:C202,3,FALSE)</f>
        <v>Tissues 200 pk</v>
      </c>
      <c r="C10" s="133">
        <f>VLOOKUP(A10,'ProductCode$'!A2:D202,4,FALSE)</f>
        <v>2</v>
      </c>
      <c r="D10" s="37">
        <v>2</v>
      </c>
      <c r="E10" s="93">
        <f t="shared" ref="E10:E30" si="0">C10*D10</f>
        <v>4</v>
      </c>
      <c r="F10" s="94"/>
      <c r="G10" s="145"/>
      <c r="H10" s="95">
        <f t="shared" ref="H10:H30" si="1">G10*C10</f>
        <v>0</v>
      </c>
      <c r="I10" s="96"/>
      <c r="J10" s="96"/>
      <c r="K10" s="96"/>
      <c r="L10" s="96"/>
      <c r="M10" s="131"/>
      <c r="N10" s="96"/>
      <c r="O10" s="96"/>
    </row>
    <row r="11" spans="1:15" s="98" customFormat="1" ht="21" customHeight="1" x14ac:dyDescent="0.25">
      <c r="A11" s="100">
        <f>'ProductCode$'!A41</f>
        <v>4000222</v>
      </c>
      <c r="B11" s="130" t="str">
        <f>VLOOKUP(A11,'ProductCode$'!A2:C202,3,FALSE)</f>
        <v>Textas (Pack 12) Non Toxic Water Based (NO Sharpies)</v>
      </c>
      <c r="C11" s="133">
        <f>VLOOKUP(A11,'ProductCode$'!A2:D202,4,FALSE)</f>
        <v>3.4</v>
      </c>
      <c r="D11" s="37">
        <v>1</v>
      </c>
      <c r="E11" s="93">
        <f t="shared" si="0"/>
        <v>3.4</v>
      </c>
      <c r="F11" s="94"/>
      <c r="G11" s="145"/>
      <c r="H11" s="95">
        <f t="shared" si="1"/>
        <v>0</v>
      </c>
      <c r="I11" s="96"/>
      <c r="J11" s="96"/>
      <c r="K11" s="96"/>
      <c r="L11" s="96"/>
      <c r="M11" s="131"/>
      <c r="N11" s="96"/>
      <c r="O11" s="96"/>
    </row>
    <row r="12" spans="1:15" s="98" customFormat="1" ht="18.75" customHeight="1" x14ac:dyDescent="0.25">
      <c r="A12" s="100">
        <f>'ProductCode$'!A53</f>
        <v>4000233</v>
      </c>
      <c r="B12" s="130" t="str">
        <f>VLOOKUP(A12,'ProductCode$'!A2:C202,3,FALSE)</f>
        <v>Red Pen</v>
      </c>
      <c r="C12" s="133">
        <f>VLOOKUP(A12,'ProductCode$'!A2:D202,4,FALSE)</f>
        <v>0.5</v>
      </c>
      <c r="D12" s="37">
        <v>1</v>
      </c>
      <c r="E12" s="93">
        <f t="shared" ref="E12" si="2">C12*D12</f>
        <v>0.5</v>
      </c>
      <c r="F12" s="94"/>
      <c r="G12" s="145"/>
      <c r="H12" s="95">
        <f t="shared" ref="H12" si="3">G12*C12</f>
        <v>0</v>
      </c>
      <c r="I12" s="96"/>
      <c r="J12" s="96"/>
      <c r="K12" s="96"/>
      <c r="L12" s="96"/>
      <c r="M12" s="131"/>
      <c r="N12" s="96"/>
      <c r="O12" s="96"/>
    </row>
    <row r="13" spans="1:15" s="98" customFormat="1" ht="21.75" customHeight="1" x14ac:dyDescent="0.25">
      <c r="A13" s="100">
        <v>4000501</v>
      </c>
      <c r="B13" s="130" t="str">
        <f>VLOOKUP(A13,'ProductCode$'!A2:C202,3,FALSE)</f>
        <v>Green Pen</v>
      </c>
      <c r="C13" s="133">
        <f>VLOOKUP(A13,'ProductCode$'!A2:D202,4,FALSE)</f>
        <v>1</v>
      </c>
      <c r="D13" s="37">
        <v>1</v>
      </c>
      <c r="E13" s="93">
        <f t="shared" ref="E13" si="4">C13*D13</f>
        <v>1</v>
      </c>
      <c r="F13" s="94"/>
      <c r="G13" s="145"/>
      <c r="H13" s="95">
        <f t="shared" ref="H13" si="5">G13*C13</f>
        <v>0</v>
      </c>
      <c r="I13" s="96"/>
      <c r="J13" s="96"/>
      <c r="K13" s="96"/>
      <c r="L13" s="96"/>
      <c r="M13" s="131"/>
      <c r="N13" s="96"/>
      <c r="O13" s="96"/>
    </row>
    <row r="14" spans="1:15" s="98" customFormat="1" ht="21.75" customHeight="1" x14ac:dyDescent="0.25">
      <c r="A14" s="100">
        <f>'ProductCode$'!A12</f>
        <v>4000192</v>
      </c>
      <c r="B14" s="130" t="str">
        <f>VLOOKUP(A14,'ProductCode$'!A2:C202,3,FALSE)</f>
        <v>Scrap Book 72 page (blank pages - not lined)</v>
      </c>
      <c r="C14" s="133">
        <f>VLOOKUP(A14,'ProductCode$'!A2:D202,4,FALSE)</f>
        <v>2</v>
      </c>
      <c r="D14" s="37">
        <v>4</v>
      </c>
      <c r="E14" s="93">
        <f t="shared" si="0"/>
        <v>8</v>
      </c>
      <c r="F14" s="94"/>
      <c r="G14" s="145"/>
      <c r="H14" s="95">
        <f t="shared" si="1"/>
        <v>0</v>
      </c>
      <c r="I14" s="96"/>
      <c r="J14" s="96"/>
      <c r="K14" s="96"/>
      <c r="L14" s="96"/>
      <c r="M14" s="131"/>
      <c r="N14" s="96"/>
      <c r="O14" s="96"/>
    </row>
    <row r="15" spans="1:15" s="98" customFormat="1" ht="21.75" customHeight="1" x14ac:dyDescent="0.25">
      <c r="A15" s="100">
        <v>4000665</v>
      </c>
      <c r="B15" s="130" t="str">
        <f>VLOOKUP(A15,'ProductCode$'!A2:C202,3,FALSE)</f>
        <v>Coloured Pencils (Pack 24) Staedtler Norris brand</v>
      </c>
      <c r="C15" s="133">
        <f>VLOOKUP(A15,'ProductCode$'!A2:D202,4,FALSE)</f>
        <v>8.5</v>
      </c>
      <c r="D15" s="37">
        <v>1</v>
      </c>
      <c r="E15" s="93">
        <f t="shared" si="0"/>
        <v>8.5</v>
      </c>
      <c r="F15" s="94"/>
      <c r="G15" s="145"/>
      <c r="H15" s="95">
        <f t="shared" si="1"/>
        <v>0</v>
      </c>
      <c r="I15" s="96"/>
      <c r="J15" s="96"/>
      <c r="K15" s="96"/>
      <c r="L15" s="96"/>
      <c r="M15" s="131"/>
      <c r="N15" s="96"/>
      <c r="O15" s="96"/>
    </row>
    <row r="16" spans="1:15" s="98" customFormat="1" ht="21.75" customHeight="1" x14ac:dyDescent="0.25">
      <c r="A16" s="100">
        <v>4000235</v>
      </c>
      <c r="B16" s="130" t="str">
        <f>VLOOKUP(A16,'ProductCode$'!A2:C202,3,FALSE)</f>
        <v>Highlighter pens (different colours)</v>
      </c>
      <c r="C16" s="133">
        <f>VLOOKUP(A16,'ProductCode$'!A2:D202,4,FALSE)</f>
        <v>1.3</v>
      </c>
      <c r="D16" s="37">
        <v>2</v>
      </c>
      <c r="E16" s="93">
        <f t="shared" si="0"/>
        <v>2.6</v>
      </c>
      <c r="F16" s="94"/>
      <c r="G16" s="145"/>
      <c r="H16" s="95">
        <f t="shared" si="1"/>
        <v>0</v>
      </c>
      <c r="I16" s="96"/>
      <c r="J16" s="96"/>
      <c r="K16" s="96"/>
      <c r="L16" s="96"/>
      <c r="M16" s="131"/>
      <c r="N16" s="96"/>
      <c r="O16" s="96"/>
    </row>
    <row r="17" spans="1:15" s="98" customFormat="1" ht="21.75" customHeight="1" x14ac:dyDescent="0.25">
      <c r="A17" s="100">
        <v>4000663</v>
      </c>
      <c r="B17" s="130" t="str">
        <f>VLOOKUP(A17,'ProductCode$'!A2:C202,3,FALSE)</f>
        <v>Eraser Staedtler Rasoplast Combi</v>
      </c>
      <c r="C17" s="133">
        <f>VLOOKUP(A17,'ProductCode$'!A2:D202,4,FALSE)</f>
        <v>1.5</v>
      </c>
      <c r="D17" s="37">
        <v>4</v>
      </c>
      <c r="E17" s="93">
        <f t="shared" si="0"/>
        <v>6</v>
      </c>
      <c r="F17" s="94"/>
      <c r="G17" s="145"/>
      <c r="H17" s="95">
        <f t="shared" si="1"/>
        <v>0</v>
      </c>
      <c r="I17" s="96"/>
      <c r="J17" s="96"/>
      <c r="K17" s="96"/>
      <c r="L17" s="96"/>
      <c r="M17" s="131"/>
      <c r="N17" s="96"/>
      <c r="O17" s="96"/>
    </row>
    <row r="18" spans="1:15" s="98" customFormat="1" ht="21.75" customHeight="1" x14ac:dyDescent="0.25">
      <c r="A18" s="100">
        <f>'ProductCode$'!A47</f>
        <v>4000226</v>
      </c>
      <c r="B18" s="130" t="str">
        <f>VLOOKUP(A18,'ProductCode$'!A2:C202,3,FALSE)</f>
        <v>HB Pencils (Staedtler brand)</v>
      </c>
      <c r="C18" s="133">
        <f>VLOOKUP(A18,'ProductCode$'!A2:D202,4,FALSE)</f>
        <v>0.4</v>
      </c>
      <c r="D18" s="37">
        <v>24</v>
      </c>
      <c r="E18" s="93">
        <f t="shared" si="0"/>
        <v>9.6000000000000014</v>
      </c>
      <c r="F18" s="94"/>
      <c r="G18" s="145"/>
      <c r="H18" s="95">
        <f t="shared" si="1"/>
        <v>0</v>
      </c>
      <c r="I18" s="96"/>
      <c r="J18" s="96"/>
      <c r="K18" s="96"/>
      <c r="L18" s="96"/>
      <c r="M18" s="131"/>
      <c r="N18" s="96"/>
      <c r="O18" s="96"/>
    </row>
    <row r="19" spans="1:15" s="98" customFormat="1" ht="21.75" customHeight="1" x14ac:dyDescent="0.25">
      <c r="A19" s="100">
        <v>4000734</v>
      </c>
      <c r="B19" s="130" t="str">
        <f>VLOOKUP(A19,'ProductCode$'!A2:C202,3,FALSE)</f>
        <v>Fine point black pen - Art (Non-Permanent)</v>
      </c>
      <c r="C19" s="133">
        <f>VLOOKUP(A19,'ProductCode$'!A2:D202,4,FALSE)</f>
        <v>4</v>
      </c>
      <c r="D19" s="37">
        <v>1</v>
      </c>
      <c r="E19" s="93">
        <f t="shared" si="0"/>
        <v>4</v>
      </c>
      <c r="F19" s="94"/>
      <c r="G19" s="145"/>
      <c r="H19" s="95">
        <f t="shared" si="1"/>
        <v>0</v>
      </c>
      <c r="I19" s="96"/>
      <c r="J19" s="96"/>
      <c r="K19" s="96"/>
      <c r="L19" s="96"/>
      <c r="M19" s="131"/>
      <c r="N19" s="96"/>
      <c r="O19" s="96"/>
    </row>
    <row r="20" spans="1:15" s="98" customFormat="1" ht="21.75" customHeight="1" x14ac:dyDescent="0.25">
      <c r="A20" s="100">
        <v>4000666</v>
      </c>
      <c r="B20" s="130" t="str">
        <f>VLOOKUP(A20,'ProductCode$'!A2:C202,3,FALSE)</f>
        <v>Glue Stick BOSTIK BLU 35gm</v>
      </c>
      <c r="C20" s="133">
        <f>VLOOKUP(A20,'ProductCode$'!A2:D202,4,FALSE)</f>
        <v>2.8</v>
      </c>
      <c r="D20" s="37">
        <v>6</v>
      </c>
      <c r="E20" s="93">
        <f t="shared" si="0"/>
        <v>16.799999999999997</v>
      </c>
      <c r="F20" s="94"/>
      <c r="G20" s="145"/>
      <c r="H20" s="95">
        <f t="shared" si="1"/>
        <v>0</v>
      </c>
      <c r="I20" s="96"/>
      <c r="J20" s="96"/>
      <c r="K20" s="96"/>
      <c r="L20" s="96"/>
      <c r="M20" s="131"/>
      <c r="N20" s="96"/>
      <c r="O20" s="96"/>
    </row>
    <row r="21" spans="1:15" s="98" customFormat="1" ht="21.75" customHeight="1" x14ac:dyDescent="0.25">
      <c r="A21" s="100">
        <f>'ProductCode$'!A71</f>
        <v>4000250</v>
      </c>
      <c r="B21" s="130" t="str">
        <f>VLOOKUP(A21,'ProductCode$'!A2:C202,3,FALSE)</f>
        <v>Ruler Wooden 30cm</v>
      </c>
      <c r="C21" s="133">
        <f>VLOOKUP(A21,'ProductCode$'!A2:D202,4,FALSE)</f>
        <v>0.45</v>
      </c>
      <c r="D21" s="37">
        <v>1</v>
      </c>
      <c r="E21" s="93">
        <f t="shared" si="0"/>
        <v>0.45</v>
      </c>
      <c r="F21" s="94"/>
      <c r="G21" s="145"/>
      <c r="H21" s="95">
        <f t="shared" si="1"/>
        <v>0</v>
      </c>
      <c r="I21" s="96"/>
      <c r="J21" s="96"/>
      <c r="K21" s="96"/>
      <c r="L21" s="96"/>
      <c r="M21" s="131"/>
      <c r="N21" s="96"/>
      <c r="O21" s="96"/>
    </row>
    <row r="22" spans="1:15" s="98" customFormat="1" ht="21.75" customHeight="1" x14ac:dyDescent="0.25">
      <c r="A22" s="100">
        <v>4000733</v>
      </c>
      <c r="B22" s="130" t="str">
        <f>VLOOKUP(A22,'ProductCode$'!A2:C202,3,FALSE)</f>
        <v>Scissors 210mm (Adult size - Large)</v>
      </c>
      <c r="C22" s="133">
        <f>VLOOKUP(A22,'ProductCode$'!A2:D202,4,FALSE)</f>
        <v>2.65</v>
      </c>
      <c r="D22" s="37">
        <v>1</v>
      </c>
      <c r="E22" s="93">
        <f t="shared" si="0"/>
        <v>2.65</v>
      </c>
      <c r="F22" s="94"/>
      <c r="G22" s="145"/>
      <c r="H22" s="95">
        <f t="shared" si="1"/>
        <v>0</v>
      </c>
      <c r="I22" s="96"/>
      <c r="J22" s="96"/>
      <c r="K22" s="96"/>
      <c r="L22" s="96"/>
      <c r="M22" s="131"/>
      <c r="N22" s="96"/>
      <c r="O22" s="96"/>
    </row>
    <row r="23" spans="1:15" s="98" customFormat="1" ht="21.75" customHeight="1" x14ac:dyDescent="0.25">
      <c r="A23" s="100">
        <f>'ProductCode$'!A34</f>
        <v>4000217</v>
      </c>
      <c r="B23" s="130" t="str">
        <f>VLOOKUP(A23,'ProductCode$'!A2:C202,3,FALSE)</f>
        <v>Plastic sleeved display folder A4 20 pocket</v>
      </c>
      <c r="C23" s="133">
        <f>VLOOKUP(A23,'ProductCode$'!A2:D202,4,FALSE)</f>
        <v>2.2000000000000002</v>
      </c>
      <c r="D23" s="37">
        <v>2</v>
      </c>
      <c r="E23" s="93">
        <f t="shared" si="0"/>
        <v>4.4000000000000004</v>
      </c>
      <c r="F23" s="94"/>
      <c r="G23" s="145"/>
      <c r="H23" s="95">
        <f t="shared" si="1"/>
        <v>0</v>
      </c>
      <c r="I23" s="96"/>
      <c r="J23" s="96"/>
      <c r="K23" s="96"/>
      <c r="L23" s="96"/>
      <c r="M23" s="131"/>
      <c r="N23" s="96"/>
      <c r="O23" s="96"/>
    </row>
    <row r="24" spans="1:15" s="98" customFormat="1" ht="21.75" customHeight="1" x14ac:dyDescent="0.25">
      <c r="A24" s="37">
        <f>'ProductCode$'!A17</f>
        <v>4000198</v>
      </c>
      <c r="B24" s="130" t="str">
        <f>VLOOKUP(A24,'ProductCode$'!A2:C202,3,FALSE)</f>
        <v>Year 3/4 Ruled Exercise Book 48 page - A4 SIZE</v>
      </c>
      <c r="C24" s="133">
        <f>VLOOKUP(A24,'ProductCode$'!A2:D202,4,FALSE)</f>
        <v>0.9</v>
      </c>
      <c r="D24" s="37">
        <v>10</v>
      </c>
      <c r="E24" s="93">
        <f t="shared" si="0"/>
        <v>9</v>
      </c>
      <c r="F24" s="94"/>
      <c r="G24" s="145"/>
      <c r="H24" s="95">
        <f t="shared" si="1"/>
        <v>0</v>
      </c>
      <c r="I24" s="96"/>
      <c r="J24" s="96"/>
      <c r="K24" s="96"/>
      <c r="L24" s="96"/>
      <c r="M24" s="131"/>
      <c r="N24" s="96"/>
      <c r="O24" s="96"/>
    </row>
    <row r="25" spans="1:15" s="98" customFormat="1" ht="21" customHeight="1" x14ac:dyDescent="0.25">
      <c r="A25" s="37">
        <f>'ProductCode$'!A19</f>
        <v>4000202</v>
      </c>
      <c r="B25" s="130" t="str">
        <f>VLOOKUP(A25,'ProductCode$'!A2:C202,3,FALSE)</f>
        <v>10mm Quad Graph Book 48 page - A4 SIZE</v>
      </c>
      <c r="C25" s="133">
        <f>VLOOKUP(A25,'ProductCode$'!A2:D202,4,FALSE)</f>
        <v>1</v>
      </c>
      <c r="D25" s="37">
        <v>1</v>
      </c>
      <c r="E25" s="93">
        <f t="shared" si="0"/>
        <v>1</v>
      </c>
      <c r="F25" s="94"/>
      <c r="G25" s="145"/>
      <c r="H25" s="95">
        <f t="shared" si="1"/>
        <v>0</v>
      </c>
      <c r="I25" s="96"/>
      <c r="J25" s="96"/>
      <c r="K25" s="96"/>
      <c r="L25" s="96"/>
      <c r="M25" s="131"/>
      <c r="N25" s="96"/>
      <c r="O25" s="96"/>
    </row>
    <row r="26" spans="1:15" s="177" customFormat="1" ht="21.75" customHeight="1" x14ac:dyDescent="0.25">
      <c r="A26" s="37">
        <v>4000212</v>
      </c>
      <c r="B26" s="130" t="str">
        <f>VLOOKUP(A26,'ProductCode$'!A2:C202,3,FALSE)</f>
        <v>Exercise Book w/ manuscript - Music 48 page - A4</v>
      </c>
      <c r="C26" s="133">
        <f>VLOOKUP(A26,'ProductCode$'!A2:D202,4,FALSE)</f>
        <v>2</v>
      </c>
      <c r="D26" s="37">
        <v>1</v>
      </c>
      <c r="E26" s="93">
        <f>C26*D26</f>
        <v>2</v>
      </c>
      <c r="F26" s="94"/>
      <c r="G26" s="145"/>
      <c r="H26" s="95">
        <f>G26*C26</f>
        <v>0</v>
      </c>
      <c r="J26" s="96"/>
      <c r="K26" s="96"/>
      <c r="L26" s="96"/>
      <c r="M26" s="131"/>
      <c r="N26" s="96"/>
      <c r="O26" s="97"/>
    </row>
    <row r="27" spans="1:15" s="98" customFormat="1" ht="21.75" customHeight="1" x14ac:dyDescent="0.25">
      <c r="A27" s="37">
        <f>'ProductCode$'!A80</f>
        <v>4000255</v>
      </c>
      <c r="B27" s="130" t="str">
        <f>VLOOKUP(A27,'ProductCode$'!A2:C202,3,FALSE)</f>
        <v>Pencil Sharpener with container (not electric)</v>
      </c>
      <c r="C27" s="133">
        <f>VLOOKUP(A27,'ProductCode$'!A2:D202,4,FALSE)</f>
        <v>1.6</v>
      </c>
      <c r="D27" s="37">
        <v>1</v>
      </c>
      <c r="E27" s="93">
        <f t="shared" si="0"/>
        <v>1.6</v>
      </c>
      <c r="F27" s="94"/>
      <c r="G27" s="145"/>
      <c r="H27" s="95">
        <f t="shared" si="1"/>
        <v>0</v>
      </c>
      <c r="I27" s="96"/>
      <c r="J27" s="96"/>
      <c r="K27" s="96"/>
      <c r="L27" s="96"/>
      <c r="M27" s="131"/>
      <c r="N27" s="96"/>
      <c r="O27" s="96"/>
    </row>
    <row r="28" spans="1:15" s="177" customFormat="1" ht="21.75" customHeight="1" x14ac:dyDescent="0.25">
      <c r="A28" s="37">
        <v>4000503</v>
      </c>
      <c r="B28" s="130" t="str">
        <f>VLOOKUP(A28,'ProductCode$'!A2:C202,3,FALSE)</f>
        <v>Officemax Handy Zip Pouch A3 Clear</v>
      </c>
      <c r="C28" s="133">
        <f>VLOOKUP(A28,'ProductCode$'!A2:D202,4,FALSE)</f>
        <v>5.5</v>
      </c>
      <c r="D28" s="37">
        <v>1</v>
      </c>
      <c r="E28" s="93">
        <f t="shared" ref="E28" si="6">C28*D28</f>
        <v>5.5</v>
      </c>
      <c r="F28" s="94"/>
      <c r="G28" s="145"/>
      <c r="H28" s="95">
        <f t="shared" ref="H28" si="7">G28*C28</f>
        <v>0</v>
      </c>
      <c r="J28" s="96"/>
      <c r="K28" s="96"/>
      <c r="L28" s="96"/>
      <c r="M28" s="131"/>
      <c r="N28" s="96"/>
      <c r="O28" s="97"/>
    </row>
    <row r="29" spans="1:15" s="177" customFormat="1" ht="21.75" customHeight="1" x14ac:dyDescent="0.25">
      <c r="A29" s="37">
        <v>4000695</v>
      </c>
      <c r="B29" s="130" t="str">
        <f>VLOOKUP(A29,'ProductCode$'!A2:C202,3,FALSE)</f>
        <v>Clipboard Folder A4 with front cover</v>
      </c>
      <c r="C29" s="133">
        <f>VLOOKUP(A29,'ProductCode$'!A2:D202,4,FALSE)</f>
        <v>2.7</v>
      </c>
      <c r="D29" s="37">
        <v>1</v>
      </c>
      <c r="E29" s="93">
        <f t="shared" ref="E29" si="8">C29*D29</f>
        <v>2.7</v>
      </c>
      <c r="F29" s="94"/>
      <c r="G29" s="145"/>
      <c r="H29" s="95">
        <f t="shared" ref="H29" si="9">G29*C29</f>
        <v>0</v>
      </c>
      <c r="J29" s="96"/>
      <c r="K29" s="96"/>
      <c r="L29" s="96"/>
      <c r="M29" s="131"/>
      <c r="N29" s="96"/>
      <c r="O29" s="97"/>
    </row>
    <row r="30" spans="1:15" s="98" customFormat="1" ht="21.75" customHeight="1" x14ac:dyDescent="0.25">
      <c r="A30" s="100">
        <f>'ProductCode$'!A38</f>
        <v>4000269</v>
      </c>
      <c r="B30" s="130" t="str">
        <f>VLOOKUP(A30,'ProductCode$'!A2:C202,3,FALSE)</f>
        <v>Ream A4 Paper</v>
      </c>
      <c r="C30" s="133">
        <f>VLOOKUP(A30,'ProductCode$'!A2:D202,4,FALSE)</f>
        <v>6.5</v>
      </c>
      <c r="D30" s="37">
        <v>1</v>
      </c>
      <c r="E30" s="93">
        <f t="shared" si="0"/>
        <v>6.5</v>
      </c>
      <c r="F30" s="94"/>
      <c r="G30" s="145"/>
      <c r="H30" s="95">
        <f t="shared" si="1"/>
        <v>0</v>
      </c>
      <c r="I30" s="96"/>
      <c r="J30" s="97"/>
      <c r="K30" s="96"/>
      <c r="L30" s="96"/>
      <c r="M30" s="131"/>
      <c r="N30" s="96"/>
      <c r="O30" s="96"/>
    </row>
    <row r="31" spans="1:15" s="98" customFormat="1" ht="4.5" customHeight="1" x14ac:dyDescent="0.25">
      <c r="A31" s="171"/>
      <c r="B31" s="172"/>
      <c r="C31" s="179"/>
      <c r="D31" s="173"/>
      <c r="E31" s="180"/>
      <c r="F31" s="94"/>
      <c r="G31" s="175"/>
      <c r="H31" s="176"/>
      <c r="I31" s="96"/>
      <c r="J31" s="96"/>
      <c r="K31" s="96"/>
      <c r="L31" s="96"/>
      <c r="M31" s="131"/>
      <c r="N31" s="96"/>
      <c r="O31" s="96"/>
    </row>
    <row r="32" spans="1:15" s="98" customFormat="1" ht="18.75" customHeight="1" x14ac:dyDescent="0.25">
      <c r="A32" s="171"/>
      <c r="B32" s="172"/>
      <c r="C32" s="181" t="s">
        <v>29</v>
      </c>
      <c r="D32" s="182"/>
      <c r="E32" s="183">
        <f>SUM(E8:E30)</f>
        <v>104.20000000000002</v>
      </c>
      <c r="F32" s="94"/>
      <c r="G32" s="184" t="s">
        <v>29</v>
      </c>
      <c r="H32" s="185">
        <f>SUM(H8:H31)</f>
        <v>0</v>
      </c>
      <c r="I32" s="96"/>
      <c r="K32" s="96"/>
      <c r="L32" s="96"/>
      <c r="M32" s="131"/>
      <c r="N32" s="96"/>
    </row>
    <row r="33" spans="1:15" s="98" customFormat="1" ht="3" customHeight="1" thickBot="1" x14ac:dyDescent="0.3">
      <c r="A33" s="171"/>
      <c r="B33" s="172"/>
      <c r="C33" s="179"/>
      <c r="D33" s="173"/>
      <c r="E33" s="186"/>
      <c r="F33" s="99"/>
      <c r="G33" s="175"/>
      <c r="H33" s="176"/>
      <c r="I33" s="96"/>
      <c r="K33" s="96"/>
      <c r="L33" s="96"/>
      <c r="M33" s="131"/>
      <c r="N33" s="96"/>
    </row>
    <row r="34" spans="1:15" s="98" customFormat="1" ht="21.75" customHeight="1" thickBot="1" x14ac:dyDescent="0.3">
      <c r="A34" s="187" t="s">
        <v>26</v>
      </c>
      <c r="B34" s="188"/>
      <c r="C34" s="189"/>
      <c r="D34" s="190"/>
      <c r="E34" s="191">
        <f>SUM(E32*90%)</f>
        <v>93.780000000000015</v>
      </c>
      <c r="F34" s="192"/>
      <c r="G34" s="193"/>
      <c r="H34" s="194"/>
      <c r="I34" s="96"/>
      <c r="K34" s="96"/>
      <c r="L34" s="96"/>
      <c r="M34" s="131"/>
      <c r="N34" s="96"/>
    </row>
    <row r="35" spans="1:15" s="98" customFormat="1" ht="3.75" customHeight="1" x14ac:dyDescent="0.25">
      <c r="A35" s="198"/>
      <c r="B35" s="199"/>
      <c r="C35" s="200"/>
      <c r="D35" s="201"/>
      <c r="E35" s="194"/>
      <c r="F35" s="192"/>
      <c r="G35" s="193"/>
      <c r="H35" s="194"/>
      <c r="K35" s="96"/>
      <c r="L35" s="96"/>
      <c r="M35" s="131"/>
      <c r="N35" s="96"/>
    </row>
    <row r="36" spans="1:15" s="98" customFormat="1" ht="15" x14ac:dyDescent="0.25">
      <c r="A36" s="539" t="s">
        <v>32</v>
      </c>
      <c r="B36" s="540"/>
      <c r="C36" s="540"/>
      <c r="D36" s="540"/>
      <c r="E36" s="541"/>
      <c r="F36" s="195"/>
      <c r="G36" s="196"/>
      <c r="H36" s="197"/>
      <c r="K36" s="96"/>
      <c r="L36" s="96"/>
      <c r="M36" s="131"/>
      <c r="N36" s="96"/>
    </row>
    <row r="37" spans="1:15" s="98" customFormat="1" ht="22.5" customHeight="1" x14ac:dyDescent="0.25">
      <c r="A37" s="37">
        <v>4000597</v>
      </c>
      <c r="B37" s="130" t="str">
        <f>VLOOKUP(A37,'ProductCode$'!A2:C202,3,FALSE)</f>
        <v>Chairbag (Harlequin Bag - durable 2 pockets)</v>
      </c>
      <c r="C37" s="133">
        <f>VLOOKUP(A37,'ProductCode$'!A2:D202,4,FALSE)</f>
        <v>17.649999999999999</v>
      </c>
      <c r="D37" s="37">
        <v>1</v>
      </c>
      <c r="E37" s="93">
        <f t="shared" ref="E37:E38" si="10">C37*D37</f>
        <v>17.649999999999999</v>
      </c>
      <c r="F37" s="94"/>
      <c r="G37" s="145"/>
      <c r="H37" s="95">
        <f t="shared" ref="H37:H39" si="11">G37*C37</f>
        <v>0</v>
      </c>
      <c r="I37" s="96"/>
      <c r="J37" s="96"/>
      <c r="K37" s="96"/>
      <c r="L37" s="96"/>
      <c r="M37" s="131"/>
      <c r="N37" s="96"/>
      <c r="O37" s="96"/>
    </row>
    <row r="38" spans="1:15" s="98" customFormat="1" ht="22.5" customHeight="1" x14ac:dyDescent="0.25">
      <c r="A38" s="37">
        <v>4000594</v>
      </c>
      <c r="B38" s="130" t="str">
        <f>VLOOKUP(A38,'ProductCode$'!A2:C202,3,FALSE)</f>
        <v>SCOTS PGC Library Bag</v>
      </c>
      <c r="C38" s="133">
        <f>VLOOKUP(A38,'ProductCode$'!A2:D202,4,FALSE)</f>
        <v>18</v>
      </c>
      <c r="D38" s="37">
        <v>1</v>
      </c>
      <c r="E38" s="93">
        <f t="shared" si="10"/>
        <v>18</v>
      </c>
      <c r="F38" s="94"/>
      <c r="G38" s="145"/>
      <c r="H38" s="95">
        <f t="shared" si="11"/>
        <v>0</v>
      </c>
      <c r="I38" s="96"/>
      <c r="J38" s="96"/>
      <c r="K38" s="96"/>
      <c r="L38" s="96"/>
      <c r="M38" s="131"/>
      <c r="N38" s="96"/>
      <c r="O38" s="96"/>
    </row>
    <row r="39" spans="1:15" s="98" customFormat="1" ht="23.25" customHeight="1" x14ac:dyDescent="0.25">
      <c r="A39" s="37">
        <v>4000274</v>
      </c>
      <c r="B39" s="130" t="str">
        <f>VLOOKUP(A39,'ProductCode$'!A2:C202,3,FALSE)</f>
        <v>Musical Recorder with Protective Cover</v>
      </c>
      <c r="C39" s="133">
        <f>VLOOKUP(A39,'ProductCode$'!A2:D202,4,FALSE)</f>
        <v>10</v>
      </c>
      <c r="D39" s="37">
        <v>1</v>
      </c>
      <c r="E39" s="93">
        <f t="shared" ref="E39" si="12">C39*D39</f>
        <v>10</v>
      </c>
      <c r="F39" s="94"/>
      <c r="G39" s="145"/>
      <c r="H39" s="95">
        <f t="shared" si="11"/>
        <v>0</v>
      </c>
      <c r="I39" s="96"/>
      <c r="J39" s="96"/>
      <c r="K39" s="96"/>
      <c r="L39" s="96"/>
      <c r="M39" s="131"/>
      <c r="N39" s="96"/>
      <c r="O39" s="96"/>
    </row>
    <row r="40" spans="1:15" s="98" customFormat="1" ht="22.5" customHeight="1" x14ac:dyDescent="0.25">
      <c r="A40" s="100">
        <f>'ProductCode$'!A93</f>
        <v>4000272</v>
      </c>
      <c r="B40" s="130" t="str">
        <f>VLOOKUP(A40,'ProductCode$'!A2:C202,3,FALSE)</f>
        <v xml:space="preserve">Headphones (not earphones) </v>
      </c>
      <c r="C40" s="133">
        <f>VLOOKUP(A40,'ProductCode$'!A2:D202,4,FALSE)</f>
        <v>11.5</v>
      </c>
      <c r="D40" s="37">
        <v>1</v>
      </c>
      <c r="E40" s="93">
        <f t="shared" ref="E40:E42" si="13">C40*D40</f>
        <v>11.5</v>
      </c>
      <c r="F40" s="94"/>
      <c r="G40" s="145"/>
      <c r="H40" s="95">
        <f t="shared" ref="H40:H42" si="14">G40*C40</f>
        <v>0</v>
      </c>
      <c r="K40" s="96"/>
      <c r="L40" s="96"/>
      <c r="M40" s="131"/>
      <c r="N40" s="96"/>
    </row>
    <row r="41" spans="1:15" s="98" customFormat="1" ht="22.5" customHeight="1" x14ac:dyDescent="0.25">
      <c r="A41" s="100">
        <v>4000266</v>
      </c>
      <c r="B41" s="130" t="str">
        <f>VLOOKUP(A41,'ProductCode$'!A2:C202,3,FALSE)</f>
        <v>Drawstring Bag (for headphones)</v>
      </c>
      <c r="C41" s="133">
        <f>VLOOKUP(A41,'ProductCode$'!A2:D202,4,FALSE)</f>
        <v>5</v>
      </c>
      <c r="D41" s="37">
        <v>1</v>
      </c>
      <c r="E41" s="93">
        <f t="shared" ref="E41" si="15">C41*D41</f>
        <v>5</v>
      </c>
      <c r="F41" s="94"/>
      <c r="G41" s="145"/>
      <c r="H41" s="95">
        <f t="shared" ref="H41" si="16">G41*C41</f>
        <v>0</v>
      </c>
      <c r="K41" s="96"/>
      <c r="L41" s="96"/>
      <c r="M41" s="131"/>
      <c r="N41" s="96"/>
    </row>
    <row r="42" spans="1:15" s="98" customFormat="1" ht="22.5" customHeight="1" x14ac:dyDescent="0.25">
      <c r="A42" s="100">
        <v>4000221</v>
      </c>
      <c r="B42" s="130" t="str">
        <f>VLOOKUP(A42,'ProductCode$'!A2:C202,3,FALSE)</f>
        <v>Clear PVC Slip On Book Cover A4 (optional)</v>
      </c>
      <c r="C42" s="133">
        <f>VLOOKUP(A42,'ProductCode$'!A2:D202,4,FALSE)</f>
        <v>1.3</v>
      </c>
      <c r="D42" s="37">
        <v>13</v>
      </c>
      <c r="E42" s="93">
        <f t="shared" si="13"/>
        <v>16.900000000000002</v>
      </c>
      <c r="F42" s="94"/>
      <c r="G42" s="145"/>
      <c r="H42" s="95">
        <f t="shared" si="14"/>
        <v>0</v>
      </c>
      <c r="I42" s="96"/>
      <c r="K42" s="96"/>
      <c r="L42" s="96"/>
      <c r="M42" s="131"/>
      <c r="N42" s="96"/>
    </row>
    <row r="43" spans="1:15" s="177" customFormat="1" ht="18" customHeight="1" x14ac:dyDescent="0.25">
      <c r="A43" s="523" t="s">
        <v>104</v>
      </c>
      <c r="B43" s="524"/>
      <c r="C43" s="524"/>
      <c r="D43" s="524"/>
      <c r="E43" s="525"/>
      <c r="F43" s="99"/>
      <c r="G43" s="175"/>
      <c r="H43" s="176"/>
      <c r="J43" s="98"/>
      <c r="K43" s="98"/>
      <c r="L43" s="98"/>
      <c r="M43" s="98"/>
    </row>
    <row r="44" spans="1:15" ht="15" x14ac:dyDescent="0.25">
      <c r="A44" s="542" t="s">
        <v>80</v>
      </c>
      <c r="B44" s="543"/>
      <c r="C44" s="543"/>
      <c r="D44" s="543"/>
      <c r="E44" s="544"/>
      <c r="F44" s="28"/>
      <c r="G44" s="58" t="s">
        <v>29</v>
      </c>
      <c r="H44" s="65">
        <f>SUM(H37:H43)</f>
        <v>0</v>
      </c>
      <c r="K44" s="1"/>
      <c r="L44" s="1"/>
      <c r="M44" s="18"/>
      <c r="N44" s="1"/>
    </row>
    <row r="45" spans="1:15" ht="4.5" customHeight="1" thickBot="1" x14ac:dyDescent="0.3">
      <c r="A45" s="23"/>
      <c r="B45" s="39"/>
      <c r="C45" s="40"/>
      <c r="D45" s="41"/>
      <c r="E45" s="40"/>
      <c r="F45" s="28"/>
      <c r="G45" s="15"/>
      <c r="H45" s="22"/>
      <c r="I45" s="1"/>
      <c r="K45" s="1"/>
      <c r="L45" s="1"/>
      <c r="M45" s="18"/>
      <c r="N45" s="1"/>
    </row>
    <row r="46" spans="1:15" ht="21.75" customHeight="1" thickBot="1" x14ac:dyDescent="0.3">
      <c r="A46" s="526" t="s">
        <v>241</v>
      </c>
      <c r="B46" s="527"/>
      <c r="C46" s="527"/>
      <c r="D46" s="527"/>
      <c r="E46" s="530"/>
      <c r="F46" s="81"/>
      <c r="G46" s="61"/>
      <c r="H46" s="82">
        <f>SUM(E34+(H44*90%))</f>
        <v>93.780000000000015</v>
      </c>
      <c r="K46" s="1"/>
      <c r="L46" s="1"/>
      <c r="M46" s="18"/>
      <c r="N46" s="1"/>
    </row>
    <row r="47" spans="1:15" ht="6.75" customHeight="1" thickBot="1" x14ac:dyDescent="0.3">
      <c r="A47" s="23"/>
      <c r="B47" s="39"/>
      <c r="C47" s="44"/>
      <c r="D47" s="44"/>
      <c r="E47" s="79"/>
      <c r="F47" s="62"/>
      <c r="G47" s="60"/>
      <c r="H47" s="35"/>
      <c r="K47" s="1"/>
      <c r="L47" s="1"/>
      <c r="M47" s="1"/>
      <c r="N47" s="1"/>
    </row>
    <row r="48" spans="1:15" ht="18.75" customHeight="1" thickBot="1" x14ac:dyDescent="0.3">
      <c r="A48" s="526" t="s">
        <v>128</v>
      </c>
      <c r="B48" s="527"/>
      <c r="C48" s="527"/>
      <c r="D48" s="527"/>
      <c r="E48" s="530"/>
      <c r="F48" s="67"/>
      <c r="G48" s="114"/>
      <c r="H48" s="83">
        <f>SUM(H32,H44)</f>
        <v>0</v>
      </c>
      <c r="K48" s="1"/>
      <c r="L48" s="1"/>
      <c r="M48" s="1"/>
      <c r="N48" s="1"/>
    </row>
    <row r="49" spans="1:14" ht="5.25" customHeight="1" x14ac:dyDescent="0.25">
      <c r="E49" s="7"/>
      <c r="F49" s="6"/>
      <c r="G49" s="5"/>
      <c r="K49" s="1"/>
      <c r="L49" s="1"/>
      <c r="M49" s="1"/>
      <c r="N49" s="1"/>
    </row>
    <row r="50" spans="1:14" s="127" customFormat="1" ht="14.25" customHeight="1" x14ac:dyDescent="0.25">
      <c r="A50" s="521" t="s">
        <v>89</v>
      </c>
      <c r="B50" s="521"/>
      <c r="C50" s="521"/>
      <c r="D50" s="521"/>
      <c r="E50" s="521"/>
      <c r="F50" s="521"/>
      <c r="G50" s="521"/>
      <c r="H50" s="521"/>
    </row>
    <row r="51" spans="1:14" s="158" customFormat="1" ht="18" customHeight="1" x14ac:dyDescent="0.25">
      <c r="A51" s="522" t="s">
        <v>77</v>
      </c>
      <c r="B51" s="522"/>
      <c r="C51" s="522"/>
      <c r="D51" s="522"/>
      <c r="E51" s="522"/>
      <c r="F51" s="522"/>
      <c r="G51" s="522"/>
      <c r="H51" s="522"/>
      <c r="M51" s="160"/>
    </row>
    <row r="52" spans="1:14" s="156" customFormat="1" ht="5.25" customHeight="1" x14ac:dyDescent="0.25">
      <c r="A52" s="161"/>
      <c r="B52" s="162"/>
      <c r="C52" s="161"/>
      <c r="D52" s="161"/>
      <c r="E52" s="163"/>
      <c r="F52" s="164"/>
      <c r="G52" s="161"/>
      <c r="H52" s="163"/>
    </row>
    <row r="53" spans="1:14" ht="21" customHeight="1" x14ac:dyDescent="0.25">
      <c r="A53" s="137"/>
      <c r="B53" s="124"/>
      <c r="C53" s="137"/>
      <c r="D53" s="505" t="s">
        <v>78</v>
      </c>
      <c r="E53" s="505"/>
      <c r="F53" s="505"/>
      <c r="G53" s="505"/>
      <c r="H53" s="140"/>
    </row>
    <row r="54" spans="1:14" ht="18.75" customHeight="1" x14ac:dyDescent="0.25">
      <c r="A54" s="146"/>
      <c r="B54" s="329" t="s">
        <v>98</v>
      </c>
      <c r="C54" s="20"/>
      <c r="D54" s="137"/>
      <c r="E54" s="330" t="s">
        <v>257</v>
      </c>
      <c r="G54" s="332" t="s">
        <v>256</v>
      </c>
      <c r="H54" s="332" t="s">
        <v>258</v>
      </c>
    </row>
    <row r="55" spans="1:14" ht="4.5" customHeight="1" x14ac:dyDescent="0.25">
      <c r="B55" s="109"/>
      <c r="C55" s="3"/>
      <c r="D55" s="3"/>
      <c r="E55" s="3"/>
      <c r="F55" s="3"/>
      <c r="G55" s="3"/>
    </row>
    <row r="56" spans="1:14" ht="20.25" customHeight="1" x14ac:dyDescent="0.25">
      <c r="A56" s="110" t="s">
        <v>37</v>
      </c>
      <c r="B56" s="124"/>
      <c r="C56" s="3" t="s">
        <v>38</v>
      </c>
      <c r="D56" s="512"/>
      <c r="E56" s="512"/>
      <c r="F56" s="512"/>
      <c r="G56" s="512"/>
      <c r="H56" s="512"/>
    </row>
    <row r="57" spans="1:14" ht="3" customHeight="1" x14ac:dyDescent="0.25">
      <c r="B57" s="109"/>
      <c r="C57" s="505"/>
      <c r="D57" s="505"/>
      <c r="E57" s="505"/>
      <c r="F57" s="6"/>
      <c r="G57" s="5"/>
    </row>
    <row r="58" spans="1:14" s="127" customFormat="1" ht="45.75" customHeight="1" x14ac:dyDescent="0.25">
      <c r="A58" s="513" t="s">
        <v>297</v>
      </c>
      <c r="B58" s="513"/>
      <c r="C58" s="513"/>
      <c r="D58" s="513"/>
      <c r="E58" s="513"/>
      <c r="F58" s="513"/>
      <c r="G58" s="513"/>
      <c r="H58" s="513"/>
      <c r="I58" s="129"/>
    </row>
    <row r="59" spans="1:14" ht="2.25" customHeight="1" x14ac:dyDescent="0.25">
      <c r="B59" s="109"/>
      <c r="E59" s="20"/>
      <c r="F59" s="1"/>
      <c r="G59" s="1"/>
      <c r="H59" s="10"/>
      <c r="I59" s="1"/>
    </row>
    <row r="60" spans="1:14" s="122" customFormat="1" ht="16.5" customHeight="1" x14ac:dyDescent="0.25">
      <c r="A60" s="125" t="s">
        <v>30</v>
      </c>
      <c r="B60" s="534" t="s">
        <v>129</v>
      </c>
      <c r="C60" s="534"/>
      <c r="D60" s="534"/>
      <c r="E60" s="534"/>
      <c r="F60" s="534"/>
      <c r="G60" s="534"/>
      <c r="H60" s="534"/>
      <c r="I60" s="123"/>
    </row>
    <row r="61" spans="1:14" ht="21.75" customHeight="1" x14ac:dyDescent="0.25">
      <c r="A61" s="507" t="s">
        <v>296</v>
      </c>
      <c r="B61" s="507"/>
      <c r="C61" s="507"/>
      <c r="D61" s="507"/>
      <c r="E61" s="507"/>
      <c r="F61" s="507"/>
      <c r="G61" s="507"/>
      <c r="H61" s="507"/>
    </row>
    <row r="63" spans="1:14" ht="16.5" customHeight="1" x14ac:dyDescent="0.25">
      <c r="B63" s="36"/>
    </row>
  </sheetData>
  <sheetProtection algorithmName="SHA-512" hashValue="LcgF5Zxzy6c5sQWQ9GuL8HCYOuYsoMU8UP19TWRc+t0kyYC30xWKx3ObrjOtPOR9qwlOmUIyKNr/ZgDNmdyUcA==" saltValue="GSSCZcFLN1oafaXOhwnGtA==" spinCount="100000" sheet="1" selectLockedCells="1"/>
  <mergeCells count="21">
    <mergeCell ref="A61:H61"/>
    <mergeCell ref="A5:H5"/>
    <mergeCell ref="A1:H1"/>
    <mergeCell ref="A2:H2"/>
    <mergeCell ref="A3:H3"/>
    <mergeCell ref="A4:D4"/>
    <mergeCell ref="E4:H4"/>
    <mergeCell ref="B60:H60"/>
    <mergeCell ref="A6:E6"/>
    <mergeCell ref="G6:H6"/>
    <mergeCell ref="A36:E36"/>
    <mergeCell ref="A46:E46"/>
    <mergeCell ref="A50:H50"/>
    <mergeCell ref="D56:H56"/>
    <mergeCell ref="C57:E57"/>
    <mergeCell ref="A58:H58"/>
    <mergeCell ref="A48:E48"/>
    <mergeCell ref="A51:H51"/>
    <mergeCell ref="D53:G53"/>
    <mergeCell ref="A44:E44"/>
    <mergeCell ref="A43:E43"/>
  </mergeCells>
  <printOptions horizontalCentered="1"/>
  <pageMargins left="0.51181102362204722" right="0.51181102362204722" top="0.35433070866141736" bottom="0.35433070866141736" header="0.31496062992125984" footer="0.31496062992125984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609600</xdr:colOff>
                    <xdr:row>53</xdr:row>
                    <xdr:rowOff>38100</xdr:rowOff>
                  </from>
                  <to>
                    <xdr:col>6</xdr:col>
                    <xdr:colOff>800100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752475</xdr:colOff>
                    <xdr:row>53</xdr:row>
                    <xdr:rowOff>28575</xdr:rowOff>
                  </from>
                  <to>
                    <xdr:col>7</xdr:col>
                    <xdr:colOff>1009650</xdr:colOff>
                    <xdr:row>54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4" style="5" customWidth="1"/>
    <col min="2" max="2" width="61.140625" style="4" customWidth="1"/>
    <col min="3" max="3" width="12.7109375" style="5" customWidth="1"/>
    <col min="4" max="4" width="10" style="5" customWidth="1"/>
    <col min="5" max="5" width="12.7109375" style="5" customWidth="1"/>
    <col min="6" max="6" width="1" customWidth="1"/>
    <col min="7" max="7" width="10.7109375" customWidth="1"/>
    <col min="8" max="8" width="13.140625" style="7" customWidth="1"/>
  </cols>
  <sheetData>
    <row r="1" spans="1:8" s="2" customFormat="1" ht="31.5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8" s="2" customFormat="1" ht="12.75" customHeight="1" x14ac:dyDescent="0.25">
      <c r="A2" s="505" t="s">
        <v>248</v>
      </c>
      <c r="B2" s="505"/>
      <c r="C2" s="505"/>
      <c r="D2" s="505"/>
      <c r="E2" s="505"/>
      <c r="F2" s="505"/>
      <c r="G2" s="505"/>
      <c r="H2" s="505"/>
    </row>
    <row r="3" spans="1:8" s="2" customFormat="1" ht="13.5" customHeight="1" x14ac:dyDescent="0.25">
      <c r="A3" s="505"/>
      <c r="B3" s="505"/>
      <c r="C3" s="505"/>
      <c r="D3" s="505"/>
      <c r="E3" s="505"/>
      <c r="F3" s="505"/>
      <c r="G3" s="505"/>
      <c r="H3" s="505"/>
    </row>
    <row r="4" spans="1:8" s="2" customFormat="1" ht="22.5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8" s="9" customFormat="1" ht="3.7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8" s="2" customFormat="1" ht="15" x14ac:dyDescent="0.25">
      <c r="A6" s="515"/>
      <c r="B6" s="516"/>
      <c r="C6" s="516"/>
      <c r="D6" s="516"/>
      <c r="E6" s="517"/>
      <c r="F6" s="16"/>
      <c r="G6" s="515" t="s">
        <v>28</v>
      </c>
      <c r="H6" s="517"/>
    </row>
    <row r="7" spans="1:8" s="2" customFormat="1" ht="30" x14ac:dyDescent="0.25">
      <c r="A7" s="38" t="s">
        <v>17</v>
      </c>
      <c r="B7" s="32" t="s">
        <v>2</v>
      </c>
      <c r="C7" s="38" t="s">
        <v>3</v>
      </c>
      <c r="D7" s="33" t="s">
        <v>23</v>
      </c>
      <c r="E7" s="34" t="s">
        <v>24</v>
      </c>
      <c r="F7" s="8"/>
      <c r="G7" s="27" t="s">
        <v>27</v>
      </c>
      <c r="H7" s="21" t="s">
        <v>24</v>
      </c>
    </row>
    <row r="8" spans="1:8" s="98" customFormat="1" ht="19.5" customHeight="1" x14ac:dyDescent="0.25">
      <c r="A8" s="100">
        <v>4000263</v>
      </c>
      <c r="B8" s="130" t="str">
        <f>VLOOKUP(A8,'ProductCode$'!A2:C202,3,FALSE)</f>
        <v>Large pencil case</v>
      </c>
      <c r="C8" s="133">
        <f>VLOOKUP(A8,'ProductCode$'!A2:D202,4,FALSE)</f>
        <v>4</v>
      </c>
      <c r="D8" s="37">
        <v>1</v>
      </c>
      <c r="E8" s="93">
        <f>C8*D8</f>
        <v>4</v>
      </c>
      <c r="F8" s="131"/>
      <c r="G8" s="145"/>
      <c r="H8" s="95">
        <f>G8*C8</f>
        <v>0</v>
      </c>
    </row>
    <row r="9" spans="1:8" s="98" customFormat="1" ht="19.5" customHeight="1" x14ac:dyDescent="0.25">
      <c r="A9" s="100">
        <f>'ProductCode$'!A83</f>
        <v>4000268</v>
      </c>
      <c r="B9" s="130" t="str">
        <f>VLOOKUP(A9,'ProductCode$'!A2:C202,3,FALSE)</f>
        <v>Tissues 200 pk</v>
      </c>
      <c r="C9" s="133">
        <f>VLOOKUP(A9,'ProductCode$'!A2:D202,4,FALSE)</f>
        <v>2</v>
      </c>
      <c r="D9" s="37">
        <v>2</v>
      </c>
      <c r="E9" s="93">
        <f t="shared" ref="E9:E34" si="0">C9*D9</f>
        <v>4</v>
      </c>
      <c r="F9" s="131"/>
      <c r="G9" s="145"/>
      <c r="H9" s="95">
        <f t="shared" ref="H9:H34" si="1">G9*C9</f>
        <v>0</v>
      </c>
    </row>
    <row r="10" spans="1:8" s="98" customFormat="1" ht="19.5" customHeight="1" x14ac:dyDescent="0.25">
      <c r="A10" s="100">
        <v>4000665</v>
      </c>
      <c r="B10" s="130" t="str">
        <f>VLOOKUP(A10,'ProductCode$'!A2:C202,3,FALSE)</f>
        <v>Coloured Pencils (Pack 24) Staedtler Norris brand</v>
      </c>
      <c r="C10" s="133">
        <f>VLOOKUP(A10,'ProductCode$'!A2:D202,4,FALSE)</f>
        <v>8.5</v>
      </c>
      <c r="D10" s="37">
        <v>1</v>
      </c>
      <c r="E10" s="93">
        <f t="shared" si="0"/>
        <v>8.5</v>
      </c>
      <c r="F10" s="131"/>
      <c r="G10" s="145"/>
      <c r="H10" s="95">
        <f t="shared" si="1"/>
        <v>0</v>
      </c>
    </row>
    <row r="11" spans="1:8" s="98" customFormat="1" ht="19.5" customHeight="1" x14ac:dyDescent="0.25">
      <c r="A11" s="100">
        <f>'ProductCode$'!A64</f>
        <v>4000248</v>
      </c>
      <c r="B11" s="130" t="str">
        <f>VLOOKUP(A11,'ProductCode$'!A2:C202,3,FALSE)</f>
        <v>Eraser</v>
      </c>
      <c r="C11" s="133">
        <f>VLOOKUP(A11,'ProductCode$'!A2:D202,4,FALSE)</f>
        <v>0.35</v>
      </c>
      <c r="D11" s="37">
        <v>3</v>
      </c>
      <c r="E11" s="93">
        <f t="shared" si="0"/>
        <v>1.0499999999999998</v>
      </c>
      <c r="F11" s="131"/>
      <c r="G11" s="145"/>
      <c r="H11" s="95">
        <f t="shared" si="1"/>
        <v>0</v>
      </c>
    </row>
    <row r="12" spans="1:8" s="98" customFormat="1" ht="19.5" customHeight="1" x14ac:dyDescent="0.25">
      <c r="A12" s="100">
        <f>'ProductCode$'!A47</f>
        <v>4000226</v>
      </c>
      <c r="B12" s="130" t="str">
        <f>VLOOKUP(A12,'ProductCode$'!A2:C202,3,FALSE)</f>
        <v>HB Pencils (Staedtler brand)</v>
      </c>
      <c r="C12" s="133">
        <f>VLOOKUP(A12,'ProductCode$'!A2:D202,4,FALSE)</f>
        <v>0.4</v>
      </c>
      <c r="D12" s="37">
        <v>24</v>
      </c>
      <c r="E12" s="93">
        <f t="shared" si="0"/>
        <v>9.6000000000000014</v>
      </c>
      <c r="F12" s="131"/>
      <c r="G12" s="145"/>
      <c r="H12" s="95">
        <f t="shared" si="1"/>
        <v>0</v>
      </c>
    </row>
    <row r="13" spans="1:8" s="98" customFormat="1" ht="19.5" customHeight="1" x14ac:dyDescent="0.25">
      <c r="A13" s="100">
        <f>'ProductCode$'!A48</f>
        <v>4000227</v>
      </c>
      <c r="B13" s="130" t="str">
        <f>VLOOKUP(A13,'ProductCode$'!A2:C202,3,FALSE)</f>
        <v>2B Pencils</v>
      </c>
      <c r="C13" s="133">
        <f>VLOOKUP(A13,'ProductCode$'!A2:D202,4,FALSE)</f>
        <v>0.4</v>
      </c>
      <c r="D13" s="37">
        <v>2</v>
      </c>
      <c r="E13" s="93">
        <f t="shared" si="0"/>
        <v>0.8</v>
      </c>
      <c r="F13" s="131"/>
      <c r="G13" s="145"/>
      <c r="H13" s="95">
        <f t="shared" si="1"/>
        <v>0</v>
      </c>
    </row>
    <row r="14" spans="1:8" s="98" customFormat="1" ht="19.5" customHeight="1" x14ac:dyDescent="0.25">
      <c r="A14" s="100">
        <f>'ProductCode$'!A53</f>
        <v>4000233</v>
      </c>
      <c r="B14" s="130" t="str">
        <f>VLOOKUP(A14,'ProductCode$'!A2:C202,3,FALSE)</f>
        <v>Red Pen</v>
      </c>
      <c r="C14" s="133">
        <f>VLOOKUP(A14,'ProductCode$'!A2:D202,4,FALSE)</f>
        <v>0.5</v>
      </c>
      <c r="D14" s="37">
        <v>1</v>
      </c>
      <c r="E14" s="93">
        <f t="shared" si="0"/>
        <v>0.5</v>
      </c>
      <c r="F14" s="131"/>
      <c r="G14" s="145"/>
      <c r="H14" s="95">
        <f>G14*C14</f>
        <v>0</v>
      </c>
    </row>
    <row r="15" spans="1:8" s="98" customFormat="1" ht="19.5" customHeight="1" x14ac:dyDescent="0.25">
      <c r="A15" s="100">
        <f>'ProductCode$'!A55</f>
        <v>4000501</v>
      </c>
      <c r="B15" s="130" t="str">
        <f>VLOOKUP(A15,'ProductCode$'!A2:C202,3,FALSE)</f>
        <v>Green Pen</v>
      </c>
      <c r="C15" s="133">
        <f>VLOOKUP(A15,'ProductCode$'!A2:D202,4,FALSE)</f>
        <v>1</v>
      </c>
      <c r="D15" s="37">
        <v>1</v>
      </c>
      <c r="E15" s="93">
        <f t="shared" si="0"/>
        <v>1</v>
      </c>
      <c r="F15" s="131"/>
      <c r="G15" s="145"/>
      <c r="H15" s="95">
        <f t="shared" ref="H15:H17" si="2">G15*C15</f>
        <v>0</v>
      </c>
    </row>
    <row r="16" spans="1:8" s="98" customFormat="1" ht="19.5" customHeight="1" x14ac:dyDescent="0.25">
      <c r="A16" s="100">
        <f>'ProductCode$'!A41</f>
        <v>4000222</v>
      </c>
      <c r="B16" s="130" t="str">
        <f>VLOOKUP(A16,'ProductCode$'!A2:C202,3,FALSE)</f>
        <v>Textas (Pack 12) Non Toxic Water Based (NO Sharpies)</v>
      </c>
      <c r="C16" s="133">
        <f>VLOOKUP(A16,'ProductCode$'!A2:D202,4,FALSE)</f>
        <v>3.4</v>
      </c>
      <c r="D16" s="37">
        <v>1</v>
      </c>
      <c r="E16" s="93">
        <f t="shared" si="0"/>
        <v>3.4</v>
      </c>
      <c r="F16" s="131"/>
      <c r="G16" s="145"/>
      <c r="H16" s="95">
        <f t="shared" si="2"/>
        <v>0</v>
      </c>
    </row>
    <row r="17" spans="1:8" s="98" customFormat="1" ht="19.5" customHeight="1" x14ac:dyDescent="0.25">
      <c r="A17" s="100">
        <f>'ProductCode$'!A56</f>
        <v>4000235</v>
      </c>
      <c r="B17" s="130" t="str">
        <f>VLOOKUP(A17,'ProductCode$'!A2:C202,3,FALSE)</f>
        <v>Highlighter pens (different colours)</v>
      </c>
      <c r="C17" s="133">
        <f>VLOOKUP(A17,'ProductCode$'!A2:D202,4,FALSE)</f>
        <v>1.3</v>
      </c>
      <c r="D17" s="37">
        <v>2</v>
      </c>
      <c r="E17" s="93">
        <f t="shared" si="0"/>
        <v>2.6</v>
      </c>
      <c r="F17" s="131"/>
      <c r="G17" s="145"/>
      <c r="H17" s="95">
        <f t="shared" si="2"/>
        <v>0</v>
      </c>
    </row>
    <row r="18" spans="1:8" s="98" customFormat="1" ht="19.5" customHeight="1" x14ac:dyDescent="0.25">
      <c r="A18" s="100">
        <v>4000249</v>
      </c>
      <c r="B18" s="130" t="str">
        <f>VLOOKUP(A18,'ProductCode$'!A2:C202,3,FALSE)</f>
        <v>Glue sticks 40gm</v>
      </c>
      <c r="C18" s="133">
        <f>VLOOKUP(A18,'ProductCode$'!A2:D202,4,FALSE)</f>
        <v>2</v>
      </c>
      <c r="D18" s="37">
        <v>6</v>
      </c>
      <c r="E18" s="93">
        <f t="shared" si="0"/>
        <v>12</v>
      </c>
      <c r="F18" s="131"/>
      <c r="G18" s="145"/>
      <c r="H18" s="95">
        <f t="shared" si="1"/>
        <v>0</v>
      </c>
    </row>
    <row r="19" spans="1:8" s="98" customFormat="1" ht="19.5" customHeight="1" x14ac:dyDescent="0.25">
      <c r="A19" s="100">
        <f>'ProductCode$'!A73</f>
        <v>4000252</v>
      </c>
      <c r="B19" s="130" t="str">
        <f>VLOOKUP(A19,'ProductCode$'!A2:C202,3,FALSE)</f>
        <v xml:space="preserve">Plastic (not metal) Ruler 30cm - clear </v>
      </c>
      <c r="C19" s="133">
        <f>VLOOKUP(A19,'ProductCode$'!A2:D202,4,FALSE)</f>
        <v>0.55000000000000004</v>
      </c>
      <c r="D19" s="37">
        <v>1</v>
      </c>
      <c r="E19" s="93">
        <f t="shared" si="0"/>
        <v>0.55000000000000004</v>
      </c>
      <c r="F19" s="131"/>
      <c r="G19" s="145"/>
      <c r="H19" s="95">
        <f t="shared" si="1"/>
        <v>0</v>
      </c>
    </row>
    <row r="20" spans="1:8" s="98" customFormat="1" ht="19.5" customHeight="1" x14ac:dyDescent="0.25">
      <c r="A20" s="100">
        <v>4000254</v>
      </c>
      <c r="B20" s="130" t="str">
        <f>VLOOKUP(A20,'ProductCode$'!A2:C202,3,FALSE)</f>
        <v>Scissors 7" (178mm)</v>
      </c>
      <c r="C20" s="133">
        <f>VLOOKUP(A20,'ProductCode$'!A2:D202,4,FALSE)</f>
        <v>2.2999999999999998</v>
      </c>
      <c r="D20" s="37">
        <v>1</v>
      </c>
      <c r="E20" s="93">
        <f t="shared" si="0"/>
        <v>2.2999999999999998</v>
      </c>
      <c r="F20" s="131"/>
      <c r="G20" s="145"/>
      <c r="H20" s="95">
        <f t="shared" si="1"/>
        <v>0</v>
      </c>
    </row>
    <row r="21" spans="1:8" s="98" customFormat="1" ht="19.5" customHeight="1" x14ac:dyDescent="0.25">
      <c r="A21" s="100">
        <f>'ProductCode$'!A87</f>
        <v>4000245</v>
      </c>
      <c r="B21" s="130" t="str">
        <f>VLOOKUP(A21,'ProductCode$'!A2:C202,3,FALSE)</f>
        <v>Protractor  Plastic 180°  (not 360°)</v>
      </c>
      <c r="C21" s="133">
        <f>VLOOKUP(A21,'ProductCode$'!A2:D202,4,FALSE)</f>
        <v>0.9</v>
      </c>
      <c r="D21" s="37">
        <v>1</v>
      </c>
      <c r="E21" s="93">
        <f t="shared" si="0"/>
        <v>0.9</v>
      </c>
      <c r="F21" s="131"/>
      <c r="G21" s="145"/>
      <c r="H21" s="95">
        <f t="shared" si="1"/>
        <v>0</v>
      </c>
    </row>
    <row r="22" spans="1:8" s="98" customFormat="1" ht="19.5" customHeight="1" x14ac:dyDescent="0.25">
      <c r="A22" s="100">
        <f>'ProductCode$'!A88</f>
        <v>4000246</v>
      </c>
      <c r="B22" s="130" t="str">
        <f>VLOOKUP(A22,'ProductCode$'!A2:C202,3,FALSE)</f>
        <v>Compass Plastic (Non Needle Point)</v>
      </c>
      <c r="C22" s="133">
        <f>VLOOKUP(A22,'ProductCode$'!A2:D202,4,FALSE)</f>
        <v>1.2</v>
      </c>
      <c r="D22" s="37">
        <v>1</v>
      </c>
      <c r="E22" s="93">
        <f t="shared" si="0"/>
        <v>1.2</v>
      </c>
      <c r="F22" s="131"/>
      <c r="G22" s="145"/>
      <c r="H22" s="95">
        <f t="shared" si="1"/>
        <v>0</v>
      </c>
    </row>
    <row r="23" spans="1:8" s="98" customFormat="1" ht="19.5" customHeight="1" x14ac:dyDescent="0.25">
      <c r="A23" s="100">
        <f>'ProductCode$'!A91</f>
        <v>4000588</v>
      </c>
      <c r="B23" s="130" t="str">
        <f>VLOOKUP(A23,'ProductCode$'!A2:C202,3,FALSE)</f>
        <v>Sticky Tape &amp; Dispenser</v>
      </c>
      <c r="C23" s="133">
        <f>VLOOKUP(A23,'ProductCode$'!A2:D202,4,FALSE)</f>
        <v>3.15</v>
      </c>
      <c r="D23" s="37">
        <v>1</v>
      </c>
      <c r="E23" s="93">
        <f t="shared" si="0"/>
        <v>3.15</v>
      </c>
      <c r="F23" s="131"/>
      <c r="G23" s="145"/>
      <c r="H23" s="95">
        <f t="shared" si="1"/>
        <v>0</v>
      </c>
    </row>
    <row r="24" spans="1:8" s="98" customFormat="1" ht="19.5" customHeight="1" x14ac:dyDescent="0.25">
      <c r="A24" s="100">
        <f>'ProductCode$'!A34</f>
        <v>4000217</v>
      </c>
      <c r="B24" s="130" t="str">
        <f>VLOOKUP(A24,'ProductCode$'!A2:C202,3,FALSE)</f>
        <v>Plastic sleeved display folder A4 20 pocket</v>
      </c>
      <c r="C24" s="133">
        <f>VLOOKUP(A24,'ProductCode$'!A2:D202,4,FALSE)</f>
        <v>2.2000000000000002</v>
      </c>
      <c r="D24" s="37">
        <v>1</v>
      </c>
      <c r="E24" s="93">
        <f t="shared" si="0"/>
        <v>2.2000000000000002</v>
      </c>
      <c r="F24" s="131"/>
      <c r="G24" s="145"/>
      <c r="H24" s="95">
        <f t="shared" si="1"/>
        <v>0</v>
      </c>
    </row>
    <row r="25" spans="1:8" s="98" customFormat="1" ht="19.5" customHeight="1" x14ac:dyDescent="0.25">
      <c r="A25" s="100">
        <f>'ProductCode$'!A12</f>
        <v>4000192</v>
      </c>
      <c r="B25" s="130" t="str">
        <f>VLOOKUP(A25,'ProductCode$'!A2:C202,3,FALSE)</f>
        <v>Scrap Book 72 page (blank pages - not lined)</v>
      </c>
      <c r="C25" s="133">
        <f>VLOOKUP(A25,'ProductCode$'!A2:D202,4,FALSE)</f>
        <v>2</v>
      </c>
      <c r="D25" s="37">
        <v>5</v>
      </c>
      <c r="E25" s="93">
        <f>C25*D25</f>
        <v>10</v>
      </c>
      <c r="F25" s="131"/>
      <c r="G25" s="145"/>
      <c r="H25" s="95">
        <f>G25*C25</f>
        <v>0</v>
      </c>
    </row>
    <row r="26" spans="1:8" s="177" customFormat="1" ht="19.5" customHeight="1" x14ac:dyDescent="0.25">
      <c r="A26" s="37">
        <f>'ProductCode$'!A18</f>
        <v>4000200</v>
      </c>
      <c r="B26" s="130" t="str">
        <f>VLOOKUP(A26,'ProductCode$'!A2:C202,3,FALSE)</f>
        <v>Year 3/4 Ruled Exercise Book 96 page - A4 SIZE</v>
      </c>
      <c r="C26" s="133">
        <f>VLOOKUP(A26,'ProductCode$'!A2:D202,4,FALSE)</f>
        <v>2</v>
      </c>
      <c r="D26" s="37">
        <v>12</v>
      </c>
      <c r="E26" s="93">
        <f t="shared" si="0"/>
        <v>24</v>
      </c>
      <c r="F26" s="131"/>
      <c r="G26" s="145"/>
      <c r="H26" s="95">
        <f t="shared" si="1"/>
        <v>0</v>
      </c>
    </row>
    <row r="27" spans="1:8" s="98" customFormat="1" ht="19.5" customHeight="1" x14ac:dyDescent="0.25">
      <c r="A27" s="37">
        <f>'ProductCode$'!A20</f>
        <v>4000502</v>
      </c>
      <c r="B27" s="130" t="str">
        <f>VLOOKUP(A27,'ProductCode$'!A2:C202,3,FALSE)</f>
        <v>10mm Quad Graph Book 96 page - A4 SIZE</v>
      </c>
      <c r="C27" s="133">
        <f>VLOOKUP(A27,'ProductCode$'!A2:D202,4,FALSE)</f>
        <v>1.2</v>
      </c>
      <c r="D27" s="37">
        <v>2</v>
      </c>
      <c r="E27" s="93">
        <f t="shared" si="0"/>
        <v>2.4</v>
      </c>
      <c r="F27" s="131"/>
      <c r="G27" s="145"/>
      <c r="H27" s="95">
        <f t="shared" si="1"/>
        <v>0</v>
      </c>
    </row>
    <row r="28" spans="1:8" s="98" customFormat="1" ht="19.5" customHeight="1" x14ac:dyDescent="0.25">
      <c r="A28" s="37">
        <f>'ProductCode$'!A26</f>
        <v>4000212</v>
      </c>
      <c r="B28" s="130" t="str">
        <f>VLOOKUP(A28,'ProductCode$'!A2:C202,3,FALSE)</f>
        <v>Exercise Book w/ manuscript - Music 48 page - A4</v>
      </c>
      <c r="C28" s="133">
        <f>VLOOKUP(A28,'ProductCode$'!A2:D202,4,FALSE)</f>
        <v>2</v>
      </c>
      <c r="D28" s="37">
        <v>1</v>
      </c>
      <c r="E28" s="93">
        <f t="shared" si="0"/>
        <v>2</v>
      </c>
      <c r="F28" s="131"/>
      <c r="G28" s="145"/>
      <c r="H28" s="95">
        <f t="shared" si="1"/>
        <v>0</v>
      </c>
    </row>
    <row r="29" spans="1:8" s="98" customFormat="1" ht="19.5" customHeight="1" x14ac:dyDescent="0.25">
      <c r="A29" s="37">
        <f>'ProductCode$'!A80</f>
        <v>4000255</v>
      </c>
      <c r="B29" s="130" t="str">
        <f>VLOOKUP(A29,'ProductCode$'!A2:C202,3,FALSE)</f>
        <v>Pencil Sharpener with container (not electric)</v>
      </c>
      <c r="C29" s="133">
        <f>VLOOKUP(A29,'ProductCode$'!A2:D202,4,FALSE)</f>
        <v>1.6</v>
      </c>
      <c r="D29" s="37">
        <v>1</v>
      </c>
      <c r="E29" s="93">
        <f t="shared" si="0"/>
        <v>1.6</v>
      </c>
      <c r="F29" s="131"/>
      <c r="G29" s="145"/>
      <c r="H29" s="95">
        <f t="shared" si="1"/>
        <v>0</v>
      </c>
    </row>
    <row r="30" spans="1:8" s="98" customFormat="1" ht="19.5" customHeight="1" x14ac:dyDescent="0.25">
      <c r="A30" s="37">
        <f>'ProductCode$'!A102</f>
        <v>4000270</v>
      </c>
      <c r="B30" s="130" t="str">
        <f>VLOOKUP(A30,'ProductCode$'!A2:C202,3,FALSE)</f>
        <v>USB stick (Retractable or Flip Top) 8+GB</v>
      </c>
      <c r="C30" s="133">
        <f>VLOOKUP(A30,'ProductCode$'!A2:D202,4,FALSE)</f>
        <v>9</v>
      </c>
      <c r="D30" s="37">
        <v>1</v>
      </c>
      <c r="E30" s="93">
        <f t="shared" si="0"/>
        <v>9</v>
      </c>
      <c r="F30" s="131"/>
      <c r="G30" s="145"/>
      <c r="H30" s="95">
        <f t="shared" si="1"/>
        <v>0</v>
      </c>
    </row>
    <row r="31" spans="1:8" s="98" customFormat="1" ht="19.5" customHeight="1" x14ac:dyDescent="0.25">
      <c r="A31" s="37">
        <f>'ProductCode$'!A94</f>
        <v>4000273</v>
      </c>
      <c r="B31" s="130" t="str">
        <f>VLOOKUP(A31,'ProductCode$'!A2:C202,3,FALSE)</f>
        <v>Earphones (For laptop)</v>
      </c>
      <c r="C31" s="133">
        <f>VLOOKUP(A31,'ProductCode$'!A2:D202,4,FALSE)</f>
        <v>9</v>
      </c>
      <c r="D31" s="37">
        <v>1</v>
      </c>
      <c r="E31" s="93">
        <f t="shared" si="0"/>
        <v>9</v>
      </c>
      <c r="F31" s="131"/>
      <c r="G31" s="145"/>
      <c r="H31" s="95">
        <f t="shared" si="1"/>
        <v>0</v>
      </c>
    </row>
    <row r="32" spans="1:8" s="98" customFormat="1" ht="19.5" customHeight="1" x14ac:dyDescent="0.25">
      <c r="A32" s="37">
        <f>'ProductCode$'!A33</f>
        <v>4000216</v>
      </c>
      <c r="B32" s="130" t="str">
        <f>VLOOKUP(A32,'ProductCode$'!A2:C202,3,FALSE)</f>
        <v>Display Folder (Green) – Music</v>
      </c>
      <c r="C32" s="133">
        <f>VLOOKUP(A32,'ProductCode$'!A2:D202,4,FALSE)</f>
        <v>2.2000000000000002</v>
      </c>
      <c r="D32" s="37">
        <v>1</v>
      </c>
      <c r="E32" s="93">
        <f>C32*D32</f>
        <v>2.2000000000000002</v>
      </c>
      <c r="F32" s="131"/>
      <c r="G32" s="145"/>
      <c r="H32" s="95">
        <f>G32*C32</f>
        <v>0</v>
      </c>
    </row>
    <row r="33" spans="1:13" s="177" customFormat="1" ht="19.5" customHeight="1" x14ac:dyDescent="0.25">
      <c r="A33" s="37">
        <f>'ProductCode$'!A8</f>
        <v>4000503</v>
      </c>
      <c r="B33" s="130" t="str">
        <f>VLOOKUP(A33,'ProductCode$'!A2:C202,3,FALSE)</f>
        <v>Officemax Handy Zip Pouch A3 Clear</v>
      </c>
      <c r="C33" s="133">
        <f>VLOOKUP(A33,'ProductCode$'!A2:D202,4,FALSE)</f>
        <v>5.5</v>
      </c>
      <c r="D33" s="37">
        <v>1</v>
      </c>
      <c r="E33" s="93">
        <f t="shared" si="0"/>
        <v>5.5</v>
      </c>
      <c r="F33" s="131"/>
      <c r="G33" s="145"/>
      <c r="H33" s="95">
        <f t="shared" si="1"/>
        <v>0</v>
      </c>
    </row>
    <row r="34" spans="1:13" s="98" customFormat="1" ht="19.5" customHeight="1" x14ac:dyDescent="0.25">
      <c r="A34" s="100">
        <f>'ProductCode$'!A38</f>
        <v>4000269</v>
      </c>
      <c r="B34" s="130" t="str">
        <f>VLOOKUP(A34,'ProductCode$'!A2:C202,3,FALSE)</f>
        <v>Ream A4 Paper</v>
      </c>
      <c r="C34" s="133">
        <f>VLOOKUP(A34,'ProductCode$'!A2:D202,4,FALSE)</f>
        <v>6.5</v>
      </c>
      <c r="D34" s="37">
        <v>1</v>
      </c>
      <c r="E34" s="93">
        <f t="shared" si="0"/>
        <v>6.5</v>
      </c>
      <c r="F34" s="131"/>
      <c r="G34" s="145"/>
      <c r="H34" s="95">
        <f t="shared" si="1"/>
        <v>0</v>
      </c>
    </row>
    <row r="35" spans="1:13" s="98" customFormat="1" ht="5.25" customHeight="1" x14ac:dyDescent="0.25">
      <c r="A35" s="171"/>
      <c r="B35" s="172"/>
      <c r="C35" s="179"/>
      <c r="D35" s="173"/>
      <c r="E35" s="180"/>
      <c r="F35" s="94"/>
      <c r="G35" s="175"/>
      <c r="H35" s="176"/>
    </row>
    <row r="36" spans="1:13" s="98" customFormat="1" ht="20.25" customHeight="1" x14ac:dyDescent="0.25">
      <c r="A36" s="171"/>
      <c r="B36" s="172"/>
      <c r="C36" s="181" t="s">
        <v>29</v>
      </c>
      <c r="D36" s="182"/>
      <c r="E36" s="183">
        <f>SUM(E8:E34)</f>
        <v>129.94999999999999</v>
      </c>
      <c r="F36" s="94"/>
      <c r="G36" s="184" t="s">
        <v>29</v>
      </c>
      <c r="H36" s="185">
        <f>SUM(H8:H35)</f>
        <v>0</v>
      </c>
    </row>
    <row r="37" spans="1:13" s="98" customFormat="1" ht="4.5" customHeight="1" thickBot="1" x14ac:dyDescent="0.3">
      <c r="A37" s="171"/>
      <c r="B37" s="172"/>
      <c r="C37" s="179"/>
      <c r="D37" s="173"/>
      <c r="E37" s="186"/>
      <c r="F37" s="96"/>
      <c r="G37" s="175"/>
      <c r="H37" s="176"/>
    </row>
    <row r="38" spans="1:13" s="98" customFormat="1" ht="24.75" customHeight="1" thickBot="1" x14ac:dyDescent="0.3">
      <c r="A38" s="545" t="s">
        <v>26</v>
      </c>
      <c r="B38" s="546"/>
      <c r="C38" s="546"/>
      <c r="D38" s="546"/>
      <c r="E38" s="191">
        <f>SUM(E36*90%)</f>
        <v>116.955</v>
      </c>
      <c r="F38" s="202"/>
      <c r="G38" s="193"/>
      <c r="H38" s="194"/>
    </row>
    <row r="39" spans="1:13" s="98" customFormat="1" ht="6.75" customHeight="1" x14ac:dyDescent="0.25">
      <c r="A39" s="198"/>
      <c r="B39" s="199"/>
      <c r="C39" s="200"/>
      <c r="D39" s="201"/>
      <c r="E39" s="194"/>
      <c r="F39" s="202"/>
      <c r="G39" s="193"/>
      <c r="H39" s="194"/>
    </row>
    <row r="40" spans="1:13" s="98" customFormat="1" ht="15" customHeight="1" x14ac:dyDescent="0.25">
      <c r="A40" s="539" t="s">
        <v>31</v>
      </c>
      <c r="B40" s="540"/>
      <c r="C40" s="540"/>
      <c r="D40" s="540"/>
      <c r="E40" s="541"/>
      <c r="F40" s="203"/>
      <c r="G40" s="196"/>
      <c r="H40" s="197"/>
    </row>
    <row r="41" spans="1:13" s="98" customFormat="1" ht="20.25" customHeight="1" x14ac:dyDescent="0.25">
      <c r="A41" s="37">
        <v>4000597</v>
      </c>
      <c r="B41" s="130" t="str">
        <f>VLOOKUP(A41,'ProductCode$'!A2:C202,3,FALSE)</f>
        <v>Chairbag (Harlequin Bag - durable 2 pockets)</v>
      </c>
      <c r="C41" s="133">
        <f>VLOOKUP(A41,'ProductCode$'!A2:D202,4,FALSE)</f>
        <v>17.649999999999999</v>
      </c>
      <c r="D41" s="37">
        <v>1</v>
      </c>
      <c r="E41" s="93">
        <f t="shared" ref="E41" si="3">C41*D41</f>
        <v>17.649999999999999</v>
      </c>
      <c r="F41" s="94"/>
      <c r="G41" s="145"/>
      <c r="H41" s="95">
        <f t="shared" ref="H41" si="4">G41*C41</f>
        <v>0</v>
      </c>
      <c r="I41" s="96"/>
      <c r="J41" s="96"/>
      <c r="K41" s="131"/>
      <c r="L41" s="96"/>
      <c r="M41" s="96"/>
    </row>
    <row r="42" spans="1:13" s="98" customFormat="1" ht="20.25" customHeight="1" x14ac:dyDescent="0.25">
      <c r="A42" s="37">
        <f>'ProductCode$'!A96</f>
        <v>4000274</v>
      </c>
      <c r="B42" s="130" t="str">
        <f>VLOOKUP(A42,'ProductCode$'!A2:C202,3,FALSE)</f>
        <v>Musical Recorder with Protective Cover</v>
      </c>
      <c r="C42" s="133">
        <f>VLOOKUP(A42,'ProductCode$'!A2:D202,4,FALSE)</f>
        <v>10</v>
      </c>
      <c r="D42" s="37">
        <v>1</v>
      </c>
      <c r="E42" s="93">
        <f>C42*D42</f>
        <v>10</v>
      </c>
      <c r="F42" s="131"/>
      <c r="G42" s="145"/>
      <c r="H42" s="95">
        <f>G42*C42</f>
        <v>0</v>
      </c>
    </row>
    <row r="43" spans="1:13" s="98" customFormat="1" ht="20.25" customHeight="1" x14ac:dyDescent="0.25">
      <c r="A43" s="37">
        <f>'ProductCode$'!A39</f>
        <v>4000221</v>
      </c>
      <c r="B43" s="130" t="str">
        <f>VLOOKUP(A43,'ProductCode$'!A2:C202,3,FALSE)</f>
        <v>Clear PVC Slip On Book Cover A4 (optional)</v>
      </c>
      <c r="C43" s="133">
        <f>VLOOKUP(A43,'ProductCode$'!A2:D202,4,FALSE)</f>
        <v>1.3</v>
      </c>
      <c r="D43" s="100">
        <v>15</v>
      </c>
      <c r="E43" s="133">
        <f>C43*D43</f>
        <v>19.5</v>
      </c>
      <c r="G43" s="170"/>
      <c r="H43" s="95">
        <f t="shared" ref="H43" si="5">G43*C43</f>
        <v>0</v>
      </c>
    </row>
    <row r="44" spans="1:13" ht="4.5" customHeight="1" x14ac:dyDescent="0.25">
      <c r="A44" s="23"/>
      <c r="B44" s="39"/>
      <c r="C44" s="40"/>
      <c r="D44" s="41"/>
      <c r="E44" s="45"/>
      <c r="F44" s="1"/>
      <c r="G44" s="28"/>
      <c r="H44" s="22"/>
    </row>
    <row r="45" spans="1:13" s="177" customFormat="1" ht="18" customHeight="1" x14ac:dyDescent="0.25">
      <c r="A45" s="523" t="s">
        <v>96</v>
      </c>
      <c r="B45" s="524"/>
      <c r="C45" s="524"/>
      <c r="D45" s="524"/>
      <c r="E45" s="525"/>
      <c r="F45" s="99"/>
      <c r="G45" s="175"/>
      <c r="H45" s="176"/>
      <c r="I45" s="98"/>
      <c r="J45" s="98"/>
      <c r="K45" s="98"/>
    </row>
    <row r="46" spans="1:13" ht="18.75" customHeight="1" x14ac:dyDescent="0.25">
      <c r="A46" s="548" t="s">
        <v>97</v>
      </c>
      <c r="B46" s="549"/>
      <c r="C46" s="549"/>
      <c r="D46" s="549"/>
      <c r="E46" s="550"/>
      <c r="F46" s="28"/>
      <c r="G46" s="58" t="s">
        <v>29</v>
      </c>
      <c r="H46" s="65">
        <f>SUM(H41:H45)</f>
        <v>0</v>
      </c>
    </row>
    <row r="47" spans="1:13" ht="3.75" customHeight="1" thickBot="1" x14ac:dyDescent="0.3">
      <c r="A47" s="23"/>
      <c r="B47" s="39"/>
      <c r="C47" s="40"/>
      <c r="D47" s="41"/>
      <c r="E47" s="40"/>
      <c r="F47" s="28"/>
      <c r="G47" s="15"/>
      <c r="H47" s="22"/>
    </row>
    <row r="48" spans="1:13" ht="21" customHeight="1" thickBot="1" x14ac:dyDescent="0.3">
      <c r="A48" s="526" t="s">
        <v>241</v>
      </c>
      <c r="B48" s="527"/>
      <c r="C48" s="527"/>
      <c r="D48" s="527"/>
      <c r="E48" s="530"/>
      <c r="F48" s="81"/>
      <c r="G48" s="61"/>
      <c r="H48" s="82">
        <f>SUM(E38+(H46*90%))</f>
        <v>116.955</v>
      </c>
    </row>
    <row r="49" spans="1:8" ht="8.25" customHeight="1" thickBot="1" x14ac:dyDescent="0.3">
      <c r="A49" s="152"/>
      <c r="E49" s="7"/>
      <c r="F49" s="62"/>
      <c r="G49" s="60"/>
      <c r="H49" s="35"/>
    </row>
    <row r="50" spans="1:8" ht="19.5" customHeight="1" thickBot="1" x14ac:dyDescent="0.3">
      <c r="A50" s="526" t="s">
        <v>133</v>
      </c>
      <c r="B50" s="527"/>
      <c r="C50" s="527"/>
      <c r="D50" s="527"/>
      <c r="E50" s="530"/>
      <c r="F50" s="67"/>
      <c r="G50" s="48"/>
      <c r="H50" s="83">
        <f>SUM(H36,H46)</f>
        <v>0</v>
      </c>
    </row>
    <row r="51" spans="1:8" ht="7.5" customHeight="1" x14ac:dyDescent="0.25">
      <c r="E51" s="7"/>
      <c r="F51" s="6"/>
      <c r="G51" s="5"/>
    </row>
    <row r="52" spans="1:8" s="127" customFormat="1" ht="14.25" customHeight="1" x14ac:dyDescent="0.25">
      <c r="A52" s="521" t="s">
        <v>89</v>
      </c>
      <c r="B52" s="521"/>
      <c r="C52" s="521"/>
      <c r="D52" s="521"/>
      <c r="E52" s="521"/>
      <c r="F52" s="521"/>
      <c r="G52" s="521"/>
      <c r="H52" s="521"/>
    </row>
    <row r="53" spans="1:8" s="158" customFormat="1" ht="18" customHeight="1" x14ac:dyDescent="0.25">
      <c r="A53" s="522" t="s">
        <v>77</v>
      </c>
      <c r="B53" s="522"/>
      <c r="C53" s="522"/>
      <c r="D53" s="522"/>
      <c r="E53" s="522"/>
      <c r="F53" s="522"/>
      <c r="G53" s="522"/>
      <c r="H53" s="522"/>
    </row>
    <row r="54" spans="1:8" ht="5.25" customHeight="1" x14ac:dyDescent="0.25">
      <c r="B54" s="109"/>
      <c r="E54" s="7"/>
      <c r="F54" s="6"/>
      <c r="G54" s="5"/>
    </row>
    <row r="55" spans="1:8" ht="21" customHeight="1" x14ac:dyDescent="0.25">
      <c r="A55" s="137"/>
      <c r="B55" s="124"/>
      <c r="C55" s="137"/>
      <c r="D55" s="505" t="s">
        <v>78</v>
      </c>
      <c r="E55" s="505"/>
      <c r="F55" s="505"/>
      <c r="G55" s="505"/>
      <c r="H55" s="140"/>
    </row>
    <row r="56" spans="1:8" ht="18.75" customHeight="1" x14ac:dyDescent="0.25">
      <c r="A56" s="146"/>
      <c r="B56" s="329" t="s">
        <v>98</v>
      </c>
      <c r="C56" s="20"/>
      <c r="D56" s="137"/>
      <c r="E56" s="330" t="s">
        <v>257</v>
      </c>
      <c r="G56" s="332" t="s">
        <v>256</v>
      </c>
      <c r="H56" s="332" t="s">
        <v>258</v>
      </c>
    </row>
    <row r="57" spans="1:8" ht="6.75" customHeight="1" x14ac:dyDescent="0.25">
      <c r="A57" s="135"/>
      <c r="B57" s="112"/>
      <c r="C57" s="3"/>
      <c r="D57" s="3"/>
      <c r="E57" s="3"/>
      <c r="F57" s="3"/>
      <c r="G57" s="3"/>
    </row>
    <row r="58" spans="1:8" ht="20.25" customHeight="1" x14ac:dyDescent="0.25">
      <c r="A58" s="134" t="s">
        <v>37</v>
      </c>
      <c r="B58" s="124"/>
      <c r="C58" s="3" t="s">
        <v>38</v>
      </c>
      <c r="D58" s="512"/>
      <c r="E58" s="512"/>
      <c r="F58" s="512"/>
      <c r="G58" s="512"/>
      <c r="H58" s="512"/>
    </row>
    <row r="59" spans="1:8" ht="5.25" customHeight="1" x14ac:dyDescent="0.25">
      <c r="B59" s="109"/>
      <c r="C59" s="505"/>
      <c r="D59" s="505"/>
      <c r="E59" s="505"/>
      <c r="F59" s="6"/>
      <c r="G59" s="5"/>
    </row>
    <row r="60" spans="1:8" s="127" customFormat="1" ht="46.5" customHeight="1" x14ac:dyDescent="0.25">
      <c r="A60" s="513" t="s">
        <v>297</v>
      </c>
      <c r="B60" s="513"/>
      <c r="C60" s="513"/>
      <c r="D60" s="513"/>
      <c r="E60" s="513"/>
      <c r="F60" s="513"/>
      <c r="G60" s="513"/>
      <c r="H60" s="513"/>
    </row>
    <row r="61" spans="1:8" ht="2.25" customHeight="1" x14ac:dyDescent="0.25">
      <c r="A61" s="147"/>
      <c r="B61" s="112"/>
      <c r="C61" s="147"/>
      <c r="D61" s="147"/>
      <c r="E61" s="20"/>
      <c r="F61" s="1"/>
      <c r="G61" s="1"/>
      <c r="H61" s="10"/>
    </row>
    <row r="62" spans="1:8" s="122" customFormat="1" ht="16.5" customHeight="1" x14ac:dyDescent="0.25">
      <c r="A62" s="125" t="s">
        <v>30</v>
      </c>
      <c r="B62" s="534" t="s">
        <v>33</v>
      </c>
      <c r="C62" s="534"/>
      <c r="D62" s="534"/>
      <c r="E62" s="534"/>
      <c r="F62" s="534"/>
      <c r="G62" s="534"/>
      <c r="H62" s="534"/>
    </row>
    <row r="63" spans="1:8" ht="4.5" customHeight="1" x14ac:dyDescent="0.25">
      <c r="A63" s="2"/>
      <c r="B63" s="11"/>
      <c r="C63" s="56"/>
      <c r="D63" s="56"/>
      <c r="E63" s="56"/>
      <c r="F63" s="56"/>
      <c r="G63" s="56"/>
      <c r="H63" s="56"/>
    </row>
    <row r="64" spans="1:8" ht="17.25" customHeight="1" x14ac:dyDescent="0.25">
      <c r="A64" s="507" t="s">
        <v>296</v>
      </c>
      <c r="B64" s="507"/>
      <c r="C64" s="507"/>
      <c r="D64" s="507"/>
      <c r="E64" s="507"/>
      <c r="F64" s="507"/>
      <c r="G64" s="507"/>
      <c r="H64" s="507"/>
    </row>
    <row r="65" spans="2:8" ht="16.5" customHeight="1" x14ac:dyDescent="0.25">
      <c r="B65" s="77"/>
      <c r="C65" s="547"/>
      <c r="D65" s="547"/>
      <c r="E65" s="547"/>
      <c r="F65" s="547"/>
      <c r="G65" s="547"/>
      <c r="H65" s="547"/>
    </row>
    <row r="66" spans="2:8" ht="16.5" customHeight="1" x14ac:dyDescent="0.25">
      <c r="B66" s="77"/>
      <c r="C66" s="547"/>
      <c r="D66" s="547"/>
      <c r="E66" s="547"/>
      <c r="F66" s="547"/>
      <c r="G66" s="547"/>
      <c r="H66" s="547"/>
    </row>
    <row r="67" spans="2:8" ht="16.5" customHeight="1" x14ac:dyDescent="0.25">
      <c r="B67" s="78"/>
      <c r="C67" s="547"/>
      <c r="D67" s="547"/>
      <c r="E67" s="547"/>
      <c r="F67" s="547"/>
      <c r="G67" s="547"/>
      <c r="H67" s="547"/>
    </row>
    <row r="68" spans="2:8" ht="16.5" customHeight="1" x14ac:dyDescent="0.25">
      <c r="B68" s="112"/>
    </row>
    <row r="69" spans="2:8" ht="16.5" customHeight="1" x14ac:dyDescent="0.25">
      <c r="B69" s="77"/>
    </row>
    <row r="70" spans="2:8" ht="16.5" customHeight="1" x14ac:dyDescent="0.25">
      <c r="B70" s="77"/>
    </row>
    <row r="71" spans="2:8" ht="16.5" customHeight="1" x14ac:dyDescent="0.25">
      <c r="B71" s="77"/>
    </row>
    <row r="72" spans="2:8" ht="16.5" customHeight="1" x14ac:dyDescent="0.25">
      <c r="B72" s="77"/>
    </row>
  </sheetData>
  <sheetProtection algorithmName="SHA-512" hashValue="5S44R+nuHYqPvIZV0i08aOfwYCXdhSHJU56cNJfef2lpNZ9jtCeuI636DR4bZufDAhtUfbwe1Y8ZHnDYBBhuMQ==" saltValue="bmCDA/8jhuHSGNq+Vmt5Dg==" spinCount="100000" sheet="1" selectLockedCells="1"/>
  <mergeCells count="25">
    <mergeCell ref="A5:H5"/>
    <mergeCell ref="A1:H1"/>
    <mergeCell ref="A2:H2"/>
    <mergeCell ref="A3:H3"/>
    <mergeCell ref="A4:D4"/>
    <mergeCell ref="E4:H4"/>
    <mergeCell ref="C66:H66"/>
    <mergeCell ref="C67:H67"/>
    <mergeCell ref="A64:H64"/>
    <mergeCell ref="A40:E40"/>
    <mergeCell ref="A48:E48"/>
    <mergeCell ref="A52:H52"/>
    <mergeCell ref="D58:H58"/>
    <mergeCell ref="C59:E59"/>
    <mergeCell ref="A60:H60"/>
    <mergeCell ref="B62:H62"/>
    <mergeCell ref="A46:E46"/>
    <mergeCell ref="A53:H53"/>
    <mergeCell ref="D55:G55"/>
    <mergeCell ref="A45:E45"/>
    <mergeCell ref="A6:E6"/>
    <mergeCell ref="G6:H6"/>
    <mergeCell ref="A38:D38"/>
    <mergeCell ref="A50:E50"/>
    <mergeCell ref="C65:H65"/>
  </mergeCells>
  <printOptions horizontalCentered="1"/>
  <pageMargins left="0.31496062992125984" right="0.31496062992125984" top="0.35433070866141736" bottom="0.35433070866141736" header="0.31496062992125984" footer="0.31496062992125984"/>
  <pageSetup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552450</xdr:colOff>
                    <xdr:row>55</xdr:row>
                    <xdr:rowOff>38100</xdr:rowOff>
                  </from>
                  <to>
                    <xdr:col>6</xdr:col>
                    <xdr:colOff>762000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7</xdr:col>
                    <xdr:colOff>704850</xdr:colOff>
                    <xdr:row>55</xdr:row>
                    <xdr:rowOff>28575</xdr:rowOff>
                  </from>
                  <to>
                    <xdr:col>8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6" style="5" customWidth="1"/>
    <col min="2" max="2" width="55.28515625" style="74" customWidth="1"/>
    <col min="3" max="3" width="10.42578125" style="5" customWidth="1"/>
    <col min="4" max="4" width="6.85546875" style="5" customWidth="1"/>
    <col min="5" max="5" width="12" style="5" customWidth="1"/>
    <col min="6" max="6" width="1.28515625" customWidth="1"/>
    <col min="7" max="7" width="9.7109375" customWidth="1"/>
    <col min="8" max="8" width="12.140625" style="7" customWidth="1"/>
  </cols>
  <sheetData>
    <row r="1" spans="1:16" s="2" customFormat="1" ht="45.75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16" s="2" customFormat="1" ht="12.75" customHeight="1" x14ac:dyDescent="0.25">
      <c r="A2" s="505" t="s">
        <v>249</v>
      </c>
      <c r="B2" s="505"/>
      <c r="C2" s="505"/>
      <c r="D2" s="505"/>
      <c r="E2" s="505"/>
      <c r="F2" s="505"/>
      <c r="G2" s="505"/>
      <c r="H2" s="505"/>
    </row>
    <row r="3" spans="1:16" s="2" customFormat="1" ht="13.5" customHeight="1" x14ac:dyDescent="0.25">
      <c r="A3" s="505"/>
      <c r="B3" s="505"/>
      <c r="C3" s="505"/>
      <c r="D3" s="505"/>
      <c r="E3" s="505"/>
      <c r="F3" s="505"/>
      <c r="G3" s="505"/>
      <c r="H3" s="505"/>
    </row>
    <row r="4" spans="1:16" s="2" customFormat="1" ht="21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16" s="9" customFormat="1" ht="3.7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16" s="2" customFormat="1" ht="15" x14ac:dyDescent="0.25">
      <c r="A6" s="515"/>
      <c r="B6" s="516"/>
      <c r="C6" s="516"/>
      <c r="D6" s="516"/>
      <c r="E6" s="517"/>
      <c r="F6" s="16"/>
      <c r="G6" s="515" t="s">
        <v>28</v>
      </c>
      <c r="H6" s="517"/>
    </row>
    <row r="7" spans="1:16" s="2" customFormat="1" ht="45" x14ac:dyDescent="0.25">
      <c r="A7" s="38" t="s">
        <v>17</v>
      </c>
      <c r="B7" s="32" t="s">
        <v>2</v>
      </c>
      <c r="C7" s="38" t="s">
        <v>3</v>
      </c>
      <c r="D7" s="33" t="s">
        <v>23</v>
      </c>
      <c r="E7" s="34" t="s">
        <v>24</v>
      </c>
      <c r="F7" s="85"/>
      <c r="G7" s="27" t="s">
        <v>27</v>
      </c>
      <c r="H7" s="21" t="s">
        <v>24</v>
      </c>
    </row>
    <row r="8" spans="1:16" s="98" customFormat="1" ht="20.25" customHeight="1" x14ac:dyDescent="0.25">
      <c r="A8" s="100">
        <v>4000262</v>
      </c>
      <c r="B8" s="130" t="str">
        <f>VLOOKUP(A8,'ProductCode$'!A2:C202,3,FALSE)</f>
        <v xml:space="preserve">Small pencil case (for writing equipment) </v>
      </c>
      <c r="C8" s="133">
        <f>VLOOKUP(A8,'ProductCode$'!A2:D202,4,FALSE)</f>
        <v>2.4</v>
      </c>
      <c r="D8" s="37">
        <v>1</v>
      </c>
      <c r="E8" s="93">
        <f>C8*D8</f>
        <v>2.4</v>
      </c>
      <c r="F8" s="94"/>
      <c r="G8" s="145"/>
      <c r="H8" s="95">
        <f>G8*C8</f>
        <v>0</v>
      </c>
      <c r="I8" s="204"/>
      <c r="J8" s="99"/>
      <c r="K8" s="99"/>
      <c r="L8" s="99"/>
      <c r="M8" s="99"/>
      <c r="N8" s="99"/>
      <c r="O8" s="99"/>
      <c r="P8" s="99"/>
    </row>
    <row r="9" spans="1:16" s="98" customFormat="1" ht="20.25" customHeight="1" x14ac:dyDescent="0.25">
      <c r="A9" s="100">
        <v>4000263</v>
      </c>
      <c r="B9" s="130" t="str">
        <f>VLOOKUP(A9,'ProductCode$'!A2:C202,3,FALSE)</f>
        <v>Large pencil case</v>
      </c>
      <c r="C9" s="133">
        <f>VLOOKUP(A9,'ProductCode$'!A2:D202,4,FALSE)</f>
        <v>4</v>
      </c>
      <c r="D9" s="37">
        <v>1</v>
      </c>
      <c r="E9" s="93">
        <f>C9*D9</f>
        <v>4</v>
      </c>
      <c r="F9" s="94"/>
      <c r="G9" s="145"/>
      <c r="H9" s="95">
        <f>G9*C9</f>
        <v>0</v>
      </c>
      <c r="I9" s="204"/>
      <c r="J9" s="99"/>
      <c r="K9" s="99"/>
      <c r="L9" s="99"/>
      <c r="M9" s="99"/>
      <c r="N9" s="99"/>
      <c r="O9" s="99"/>
      <c r="P9" s="99"/>
    </row>
    <row r="10" spans="1:16" s="98" customFormat="1" ht="20.25" customHeight="1" x14ac:dyDescent="0.25">
      <c r="A10" s="100">
        <v>4000665</v>
      </c>
      <c r="B10" s="130" t="str">
        <f>VLOOKUP(A10,'ProductCode$'!A2:C202,3,FALSE)</f>
        <v>Coloured Pencils (Pack 24) Staedtler Norris brand</v>
      </c>
      <c r="C10" s="133">
        <f>VLOOKUP(A10,'ProductCode$'!A2:D202,4,FALSE)</f>
        <v>8.5</v>
      </c>
      <c r="D10" s="37">
        <v>1</v>
      </c>
      <c r="E10" s="93">
        <f t="shared" ref="E10:E31" si="0">C10*D10</f>
        <v>8.5</v>
      </c>
      <c r="F10" s="94"/>
      <c r="G10" s="145"/>
      <c r="H10" s="95">
        <f t="shared" ref="H10:H31" si="1">G10*C10</f>
        <v>0</v>
      </c>
      <c r="I10" s="204"/>
      <c r="J10" s="99"/>
      <c r="K10" s="99"/>
      <c r="L10" s="99"/>
      <c r="M10" s="99"/>
      <c r="N10" s="99"/>
      <c r="O10" s="99"/>
      <c r="P10" s="99"/>
    </row>
    <row r="11" spans="1:16" s="98" customFormat="1" ht="20.25" customHeight="1" x14ac:dyDescent="0.25">
      <c r="A11" s="100">
        <f>'ProductCode$'!A47</f>
        <v>4000226</v>
      </c>
      <c r="B11" s="130" t="str">
        <f>VLOOKUP(A11,'ProductCode$'!A2:C202,3,FALSE)</f>
        <v>HB Pencils (Staedtler brand)</v>
      </c>
      <c r="C11" s="133">
        <f>VLOOKUP(A11,'ProductCode$'!A2:D202,4,FALSE)</f>
        <v>0.4</v>
      </c>
      <c r="D11" s="37">
        <v>24</v>
      </c>
      <c r="E11" s="93">
        <f t="shared" si="0"/>
        <v>9.6000000000000014</v>
      </c>
      <c r="F11" s="94"/>
      <c r="G11" s="145"/>
      <c r="H11" s="95">
        <f t="shared" si="1"/>
        <v>0</v>
      </c>
      <c r="I11" s="204"/>
      <c r="J11" s="99"/>
      <c r="K11" s="99"/>
      <c r="L11" s="99"/>
      <c r="M11" s="99"/>
      <c r="N11" s="99"/>
      <c r="O11" s="99"/>
      <c r="P11" s="99"/>
    </row>
    <row r="12" spans="1:16" s="98" customFormat="1" ht="20.25" customHeight="1" x14ac:dyDescent="0.25">
      <c r="A12" s="100">
        <f>'ProductCode$'!A64</f>
        <v>4000248</v>
      </c>
      <c r="B12" s="130" t="str">
        <f>VLOOKUP(A12,'ProductCode$'!A2:C202,3,FALSE)</f>
        <v>Eraser</v>
      </c>
      <c r="C12" s="133">
        <f>VLOOKUP(A12,'ProductCode$'!A2:D202,4,FALSE)</f>
        <v>0.35</v>
      </c>
      <c r="D12" s="37">
        <v>3</v>
      </c>
      <c r="E12" s="93">
        <f>C12*D12</f>
        <v>1.0499999999999998</v>
      </c>
      <c r="F12" s="94"/>
      <c r="G12" s="145"/>
      <c r="H12" s="95">
        <f>G12*C12</f>
        <v>0</v>
      </c>
      <c r="I12" s="204"/>
      <c r="J12" s="99"/>
      <c r="K12" s="99"/>
      <c r="L12" s="99"/>
      <c r="M12" s="99"/>
      <c r="N12" s="99"/>
      <c r="O12" s="99"/>
      <c r="P12" s="99"/>
    </row>
    <row r="13" spans="1:16" s="98" customFormat="1" ht="20.25" customHeight="1" x14ac:dyDescent="0.25">
      <c r="A13" s="37">
        <f>'ProductCode$'!A80</f>
        <v>4000255</v>
      </c>
      <c r="B13" s="130" t="str">
        <f>VLOOKUP(A13,'ProductCode$'!A2:C202,3,FALSE)</f>
        <v>Pencil Sharpener with container (not electric)</v>
      </c>
      <c r="C13" s="133">
        <f>VLOOKUP(A13,'ProductCode$'!A2:D202,4,FALSE)</f>
        <v>1.6</v>
      </c>
      <c r="D13" s="37">
        <v>1</v>
      </c>
      <c r="E13" s="93">
        <f>C13*D13</f>
        <v>1.6</v>
      </c>
      <c r="F13" s="94"/>
      <c r="G13" s="145"/>
      <c r="H13" s="95">
        <f>G13*C13</f>
        <v>0</v>
      </c>
      <c r="I13" s="204"/>
      <c r="J13" s="99"/>
      <c r="K13" s="99"/>
      <c r="L13" s="99"/>
      <c r="M13" s="99"/>
      <c r="N13" s="99"/>
      <c r="O13" s="99"/>
      <c r="P13" s="99"/>
    </row>
    <row r="14" spans="1:16" s="98" customFormat="1" ht="20.25" customHeight="1" x14ac:dyDescent="0.25">
      <c r="A14" s="100">
        <f>'ProductCode$'!A51</f>
        <v>4000231</v>
      </c>
      <c r="B14" s="130" t="str">
        <f>VLOOKUP(A14,'ProductCode$'!A2:C202,3,FALSE)</f>
        <v>Blue Biro (erasable preferred)</v>
      </c>
      <c r="C14" s="133">
        <f>VLOOKUP(A14,'ProductCode$'!A2:D202,4,FALSE)</f>
        <v>4.3</v>
      </c>
      <c r="D14" s="37">
        <v>3</v>
      </c>
      <c r="E14" s="93">
        <f t="shared" si="0"/>
        <v>12.899999999999999</v>
      </c>
      <c r="F14" s="94"/>
      <c r="G14" s="145"/>
      <c r="H14" s="95">
        <f t="shared" si="1"/>
        <v>0</v>
      </c>
      <c r="I14" s="204"/>
      <c r="J14" s="99"/>
      <c r="K14" s="99"/>
      <c r="L14" s="99"/>
      <c r="M14" s="99"/>
      <c r="N14" s="99"/>
      <c r="O14" s="99"/>
      <c r="P14" s="99"/>
    </row>
    <row r="15" spans="1:16" s="98" customFormat="1" ht="20.25" customHeight="1" x14ac:dyDescent="0.25">
      <c r="A15" s="100">
        <f>'ProductCode$'!A50</f>
        <v>4000230</v>
      </c>
      <c r="B15" s="130" t="str">
        <f>VLOOKUP(A15,'ProductCode$'!A2:C202,3,FALSE)</f>
        <v>Black Biro (erasable preferred)</v>
      </c>
      <c r="C15" s="133">
        <f>VLOOKUP(A15,'ProductCode$'!A2:D202,4,FALSE)</f>
        <v>4.3</v>
      </c>
      <c r="D15" s="37">
        <v>3</v>
      </c>
      <c r="E15" s="93">
        <f t="shared" si="0"/>
        <v>12.899999999999999</v>
      </c>
      <c r="F15" s="94"/>
      <c r="G15" s="145"/>
      <c r="H15" s="95">
        <f t="shared" si="1"/>
        <v>0</v>
      </c>
      <c r="I15" s="204"/>
      <c r="J15" s="99"/>
      <c r="K15" s="99"/>
      <c r="L15" s="99"/>
      <c r="M15" s="99"/>
      <c r="N15" s="99"/>
      <c r="O15" s="99"/>
      <c r="P15" s="99"/>
    </row>
    <row r="16" spans="1:16" s="98" customFormat="1" ht="20.25" customHeight="1" x14ac:dyDescent="0.25">
      <c r="A16" s="100">
        <f>'ProductCode$'!A53</f>
        <v>4000233</v>
      </c>
      <c r="B16" s="130" t="str">
        <f>VLOOKUP(A16,'ProductCode$'!A2:C202,3,FALSE)</f>
        <v>Red Pen</v>
      </c>
      <c r="C16" s="133">
        <f>VLOOKUP(A16,'ProductCode$'!A2:D202,4,FALSE)</f>
        <v>0.5</v>
      </c>
      <c r="D16" s="37">
        <v>1</v>
      </c>
      <c r="E16" s="93">
        <f t="shared" si="0"/>
        <v>0.5</v>
      </c>
      <c r="F16" s="94"/>
      <c r="G16" s="145"/>
      <c r="H16" s="95">
        <f t="shared" si="1"/>
        <v>0</v>
      </c>
      <c r="I16" s="204"/>
      <c r="J16" s="99"/>
      <c r="K16" s="99"/>
      <c r="L16" s="99"/>
      <c r="M16" s="99"/>
      <c r="N16" s="99"/>
      <c r="O16" s="99"/>
      <c r="P16" s="99"/>
    </row>
    <row r="17" spans="1:16" s="98" customFormat="1" ht="20.25" customHeight="1" x14ac:dyDescent="0.25">
      <c r="A17" s="100">
        <f>'ProductCode$'!A67</f>
        <v>4000249</v>
      </c>
      <c r="B17" s="130" t="str">
        <f>VLOOKUP(A17,'ProductCode$'!A2:C202,3,FALSE)</f>
        <v>Glue sticks 40gm</v>
      </c>
      <c r="C17" s="133">
        <f>VLOOKUP(A17,'ProductCode$'!A2:D202,4,FALSE)</f>
        <v>2</v>
      </c>
      <c r="D17" s="37">
        <v>4</v>
      </c>
      <c r="E17" s="93">
        <f t="shared" si="0"/>
        <v>8</v>
      </c>
      <c r="F17" s="94"/>
      <c r="G17" s="145"/>
      <c r="H17" s="95">
        <f t="shared" si="1"/>
        <v>0</v>
      </c>
      <c r="I17" s="204"/>
      <c r="J17" s="99"/>
      <c r="K17" s="99"/>
      <c r="L17" s="99"/>
      <c r="M17" s="99"/>
      <c r="N17" s="99"/>
      <c r="O17" s="99"/>
      <c r="P17" s="99"/>
    </row>
    <row r="18" spans="1:16" s="98" customFormat="1" ht="20.25" customHeight="1" x14ac:dyDescent="0.25">
      <c r="A18" s="100">
        <f>'ProductCode$'!A73</f>
        <v>4000252</v>
      </c>
      <c r="B18" s="130" t="str">
        <f>VLOOKUP(A18,'ProductCode$'!A2:C202,3,FALSE)</f>
        <v xml:space="preserve">Plastic (not metal) Ruler 30cm - clear </v>
      </c>
      <c r="C18" s="133">
        <f>VLOOKUP(A18,'ProductCode$'!A2:D202,4,FALSE)</f>
        <v>0.55000000000000004</v>
      </c>
      <c r="D18" s="37">
        <v>1</v>
      </c>
      <c r="E18" s="93">
        <f t="shared" si="0"/>
        <v>0.55000000000000004</v>
      </c>
      <c r="F18" s="94"/>
      <c r="G18" s="145"/>
      <c r="H18" s="95">
        <f t="shared" si="1"/>
        <v>0</v>
      </c>
      <c r="I18" s="204"/>
      <c r="J18" s="99"/>
      <c r="K18" s="99"/>
      <c r="L18" s="99"/>
      <c r="M18" s="99"/>
      <c r="N18" s="99"/>
      <c r="O18" s="99"/>
      <c r="P18" s="99"/>
    </row>
    <row r="19" spans="1:16" s="98" customFormat="1" ht="20.25" customHeight="1" x14ac:dyDescent="0.25">
      <c r="A19" s="100">
        <f>'ProductCode$'!A77</f>
        <v>4000254</v>
      </c>
      <c r="B19" s="130" t="str">
        <f>VLOOKUP(A19,'ProductCode$'!A2:C202,3,FALSE)</f>
        <v>Scissors 7" (178mm)</v>
      </c>
      <c r="C19" s="133">
        <f>VLOOKUP(A19,'ProductCode$'!A2:D202,4,FALSE)</f>
        <v>2.2999999999999998</v>
      </c>
      <c r="D19" s="37">
        <v>1</v>
      </c>
      <c r="E19" s="93">
        <f t="shared" si="0"/>
        <v>2.2999999999999998</v>
      </c>
      <c r="F19" s="94"/>
      <c r="G19" s="145"/>
      <c r="H19" s="95">
        <f t="shared" si="1"/>
        <v>0</v>
      </c>
      <c r="I19" s="204"/>
      <c r="J19" s="99"/>
      <c r="K19" s="99"/>
      <c r="L19" s="99"/>
      <c r="M19" s="99"/>
      <c r="N19" s="99"/>
      <c r="O19" s="99"/>
      <c r="P19" s="99"/>
    </row>
    <row r="20" spans="1:16" s="98" customFormat="1" ht="20.25" customHeight="1" x14ac:dyDescent="0.25">
      <c r="A20" s="100">
        <f>'ProductCode$'!A87</f>
        <v>4000245</v>
      </c>
      <c r="B20" s="132" t="s">
        <v>64</v>
      </c>
      <c r="C20" s="133">
        <f>VLOOKUP(A20,'ProductCode$'!A2:D202,4,FALSE)</f>
        <v>0.9</v>
      </c>
      <c r="D20" s="37">
        <v>1</v>
      </c>
      <c r="E20" s="93">
        <f t="shared" si="0"/>
        <v>0.9</v>
      </c>
      <c r="F20" s="94"/>
      <c r="G20" s="145"/>
      <c r="H20" s="95">
        <f t="shared" si="1"/>
        <v>0</v>
      </c>
      <c r="I20" s="204"/>
      <c r="J20" s="99"/>
      <c r="K20" s="99"/>
      <c r="L20" s="99"/>
      <c r="M20" s="99"/>
      <c r="N20" s="99"/>
      <c r="O20" s="99"/>
      <c r="P20" s="99"/>
    </row>
    <row r="21" spans="1:16" s="98" customFormat="1" ht="20.25" customHeight="1" x14ac:dyDescent="0.25">
      <c r="A21" s="37">
        <f>'ProductCode$'!A23</f>
        <v>4000205</v>
      </c>
      <c r="B21" s="130" t="str">
        <f>VLOOKUP(A21,'ProductCode$'!A2:C202,3,FALSE)</f>
        <v>Exercise Book A4  (blue lined w/ margin) 96 page</v>
      </c>
      <c r="C21" s="133">
        <f>VLOOKUP(A21,'ProductCode$'!A2:D202,4,FALSE)</f>
        <v>1.2</v>
      </c>
      <c r="D21" s="37">
        <v>9</v>
      </c>
      <c r="E21" s="93">
        <f>C21*D21</f>
        <v>10.799999999999999</v>
      </c>
      <c r="F21" s="94"/>
      <c r="G21" s="145"/>
      <c r="H21" s="95">
        <f>G21*C21</f>
        <v>0</v>
      </c>
      <c r="I21" s="204"/>
      <c r="J21" s="99"/>
      <c r="K21" s="99"/>
      <c r="L21" s="99"/>
      <c r="M21" s="99"/>
      <c r="N21" s="99"/>
      <c r="O21" s="99"/>
      <c r="P21" s="99"/>
    </row>
    <row r="22" spans="1:16" s="98" customFormat="1" ht="20.25" customHeight="1" x14ac:dyDescent="0.25">
      <c r="A22" s="37">
        <v>4000502</v>
      </c>
      <c r="B22" s="130" t="str">
        <f>VLOOKUP(A22,'ProductCode$'!A2:C202,3,FALSE)</f>
        <v>10mm Quad Graph Book 96 page - A4 SIZE</v>
      </c>
      <c r="C22" s="133">
        <f>VLOOKUP(A22,'ProductCode$'!A2:D202,4,FALSE)</f>
        <v>1.2</v>
      </c>
      <c r="D22" s="37">
        <v>2</v>
      </c>
      <c r="E22" s="93">
        <f t="shared" si="0"/>
        <v>2.4</v>
      </c>
      <c r="F22" s="94"/>
      <c r="G22" s="145"/>
      <c r="H22" s="95">
        <f t="shared" si="1"/>
        <v>0</v>
      </c>
      <c r="I22" s="204"/>
      <c r="J22" s="99"/>
      <c r="K22" s="99"/>
      <c r="L22" s="99"/>
      <c r="M22" s="99"/>
      <c r="N22" s="99"/>
      <c r="O22" s="99"/>
      <c r="P22" s="99"/>
    </row>
    <row r="23" spans="1:16" s="98" customFormat="1" ht="20.25" customHeight="1" x14ac:dyDescent="0.25">
      <c r="A23" s="100">
        <f>'ProductCode$'!A12</f>
        <v>4000192</v>
      </c>
      <c r="B23" s="130" t="str">
        <f>VLOOKUP(A23,'ProductCode$'!A2:C202,3,FALSE)</f>
        <v>Scrap Book 72 page (blank pages - not lined)</v>
      </c>
      <c r="C23" s="133">
        <f>VLOOKUP(A23,'ProductCode$'!A2:D202,4,FALSE)</f>
        <v>2</v>
      </c>
      <c r="D23" s="37">
        <v>1</v>
      </c>
      <c r="E23" s="93">
        <f>C23*D23</f>
        <v>2</v>
      </c>
      <c r="F23" s="94"/>
      <c r="G23" s="145"/>
      <c r="H23" s="95">
        <f>G23*C23</f>
        <v>0</v>
      </c>
      <c r="I23" s="204"/>
      <c r="J23" s="99"/>
      <c r="K23" s="99"/>
      <c r="L23" s="99"/>
      <c r="M23" s="99"/>
      <c r="N23" s="99"/>
      <c r="O23" s="99"/>
      <c r="P23" s="99"/>
    </row>
    <row r="24" spans="1:16" s="98" customFormat="1" ht="20.25" customHeight="1" x14ac:dyDescent="0.25">
      <c r="A24" s="37">
        <f>'ProductCode$'!A26</f>
        <v>4000212</v>
      </c>
      <c r="B24" s="130" t="str">
        <f>VLOOKUP(A24,'ProductCode$'!A2:C202,3,FALSE)</f>
        <v>Exercise Book w/ manuscript - Music 48 page - A4</v>
      </c>
      <c r="C24" s="133">
        <f>VLOOKUP(A24,'ProductCode$'!A2:D202,4,FALSE)</f>
        <v>2</v>
      </c>
      <c r="D24" s="37">
        <v>1</v>
      </c>
      <c r="E24" s="93">
        <f t="shared" si="0"/>
        <v>2</v>
      </c>
      <c r="F24" s="94"/>
      <c r="G24" s="145"/>
      <c r="H24" s="95">
        <f t="shared" si="1"/>
        <v>0</v>
      </c>
      <c r="I24" s="204"/>
      <c r="J24" s="99"/>
      <c r="K24" s="99"/>
      <c r="L24" s="99"/>
      <c r="M24" s="99"/>
      <c r="N24" s="99"/>
      <c r="O24" s="99"/>
      <c r="P24" s="99"/>
    </row>
    <row r="25" spans="1:16" s="98" customFormat="1" ht="20.25" customHeight="1" x14ac:dyDescent="0.25">
      <c r="A25" s="37">
        <f>'ProductCode$'!A37</f>
        <v>4000302</v>
      </c>
      <c r="B25" s="130" t="str">
        <f>VLOOKUP(A25,'ProductCode$'!A2:C202,3,FALSE)</f>
        <v>Notebook A5 Hard Cover 200 pg (English)</v>
      </c>
      <c r="C25" s="133">
        <f>VLOOKUP(A25,'ProductCode$'!A2:D202,4,FALSE)</f>
        <v>3</v>
      </c>
      <c r="D25" s="37">
        <v>1</v>
      </c>
      <c r="E25" s="93">
        <f t="shared" ref="E25" si="2">C25*D25</f>
        <v>3</v>
      </c>
      <c r="F25" s="94"/>
      <c r="G25" s="145"/>
      <c r="H25" s="95">
        <f t="shared" si="1"/>
        <v>0</v>
      </c>
      <c r="I25" s="204"/>
      <c r="J25" s="99"/>
      <c r="K25" s="99"/>
      <c r="L25" s="99"/>
      <c r="M25" s="99"/>
      <c r="N25" s="99"/>
      <c r="O25" s="99"/>
      <c r="P25" s="99"/>
    </row>
    <row r="26" spans="1:16" s="98" customFormat="1" ht="20.25" customHeight="1" x14ac:dyDescent="0.25">
      <c r="A26" s="37">
        <v>4000504</v>
      </c>
      <c r="B26" s="130" t="str">
        <f>VLOOKUP(A26,'ProductCode$'!A2:C202,3,FALSE)</f>
        <v>A4 Visual Art Diary</v>
      </c>
      <c r="C26" s="133">
        <f>VLOOKUP(A26,'ProductCode$'!A2:D202,4,FALSE)</f>
        <v>6.75</v>
      </c>
      <c r="D26" s="37">
        <v>1</v>
      </c>
      <c r="E26" s="93">
        <f t="shared" ref="E26:E27" si="3">C26*D26</f>
        <v>6.75</v>
      </c>
      <c r="F26" s="94"/>
      <c r="G26" s="145"/>
      <c r="H26" s="95">
        <f t="shared" ref="H26:H27" si="4">G26*C26</f>
        <v>0</v>
      </c>
      <c r="I26" s="204"/>
      <c r="J26" s="99"/>
      <c r="K26" s="99"/>
      <c r="L26" s="99"/>
      <c r="M26" s="99"/>
      <c r="N26" s="99"/>
      <c r="O26" s="99"/>
      <c r="P26" s="99"/>
    </row>
    <row r="27" spans="1:16" s="98" customFormat="1" ht="20.25" customHeight="1" x14ac:dyDescent="0.25">
      <c r="A27" s="37">
        <v>4000217</v>
      </c>
      <c r="B27" s="130" t="str">
        <f>VLOOKUP(A27,'ProductCode$'!A2:C202,3,FALSE)</f>
        <v>Plastic sleeved display folder A4 20 pocket</v>
      </c>
      <c r="C27" s="133">
        <f>VLOOKUP(A27,'ProductCode$'!A2:D202,4,FALSE)</f>
        <v>2.2000000000000002</v>
      </c>
      <c r="D27" s="37">
        <v>1</v>
      </c>
      <c r="E27" s="93">
        <f t="shared" si="3"/>
        <v>2.2000000000000002</v>
      </c>
      <c r="F27" s="94"/>
      <c r="G27" s="145"/>
      <c r="H27" s="95">
        <f t="shared" si="4"/>
        <v>0</v>
      </c>
      <c r="I27" s="204"/>
      <c r="J27" s="99"/>
      <c r="K27" s="99"/>
      <c r="L27" s="99"/>
      <c r="M27" s="99"/>
      <c r="N27" s="99"/>
      <c r="O27" s="99"/>
      <c r="P27" s="99"/>
    </row>
    <row r="28" spans="1:16" s="177" customFormat="1" ht="20.25" customHeight="1" x14ac:dyDescent="0.25">
      <c r="A28" s="37">
        <f>'ProductCode$'!A8</f>
        <v>4000503</v>
      </c>
      <c r="B28" s="130" t="str">
        <f>VLOOKUP(A28,'ProductCode$'!A2:C202,3,FALSE)</f>
        <v>Officemax Handy Zip Pouch A3 Clear</v>
      </c>
      <c r="C28" s="133">
        <f>VLOOKUP(A28,'ProductCode$'!A2:D202,4,FALSE)</f>
        <v>5.5</v>
      </c>
      <c r="D28" s="37">
        <v>1</v>
      </c>
      <c r="E28" s="93">
        <f>C28*D28</f>
        <v>5.5</v>
      </c>
      <c r="F28" s="94"/>
      <c r="G28" s="145"/>
      <c r="H28" s="95">
        <f>G28*C28</f>
        <v>0</v>
      </c>
      <c r="I28" s="204"/>
      <c r="J28" s="205"/>
      <c r="K28" s="205"/>
      <c r="L28" s="205"/>
      <c r="M28" s="205"/>
      <c r="N28" s="205"/>
      <c r="O28" s="205"/>
      <c r="P28" s="205"/>
    </row>
    <row r="29" spans="1:16" s="98" customFormat="1" ht="20.25" customHeight="1" x14ac:dyDescent="0.25">
      <c r="A29" s="37">
        <f>'ProductCode$'!A94</f>
        <v>4000273</v>
      </c>
      <c r="B29" s="130" t="str">
        <f>VLOOKUP(A29,'ProductCode$'!A2:C202,3,FALSE)</f>
        <v>Earphones (For laptop)</v>
      </c>
      <c r="C29" s="133">
        <f>VLOOKUP(A29,'ProductCode$'!A2:D202,4,FALSE)</f>
        <v>9</v>
      </c>
      <c r="D29" s="37">
        <v>1</v>
      </c>
      <c r="E29" s="93">
        <f t="shared" si="0"/>
        <v>9</v>
      </c>
      <c r="F29" s="94"/>
      <c r="G29" s="145"/>
      <c r="H29" s="95">
        <f t="shared" si="1"/>
        <v>0</v>
      </c>
      <c r="I29" s="204"/>
      <c r="J29" s="99"/>
      <c r="K29" s="99"/>
      <c r="L29" s="99"/>
      <c r="M29" s="99"/>
      <c r="N29" s="99"/>
      <c r="O29" s="99"/>
      <c r="P29" s="99"/>
    </row>
    <row r="30" spans="1:16" s="98" customFormat="1" ht="20.25" customHeight="1" x14ac:dyDescent="0.25">
      <c r="A30" s="100">
        <f>'ProductCode$'!A83</f>
        <v>4000268</v>
      </c>
      <c r="B30" s="130" t="str">
        <f>VLOOKUP(A30,'ProductCode$'!A2:C202,3,FALSE)</f>
        <v>Tissues 200 pk</v>
      </c>
      <c r="C30" s="133">
        <f>VLOOKUP(A30,'ProductCode$'!A2:D202,4,FALSE)</f>
        <v>2</v>
      </c>
      <c r="D30" s="37">
        <v>2</v>
      </c>
      <c r="E30" s="93">
        <f>C30*D30</f>
        <v>4</v>
      </c>
      <c r="F30" s="94"/>
      <c r="G30" s="145"/>
      <c r="H30" s="95">
        <f>G30*C30</f>
        <v>0</v>
      </c>
      <c r="I30" s="204"/>
      <c r="J30" s="99"/>
      <c r="K30" s="99"/>
      <c r="L30" s="99"/>
      <c r="M30" s="99"/>
      <c r="N30" s="99"/>
      <c r="O30" s="99"/>
      <c r="P30" s="99"/>
    </row>
    <row r="31" spans="1:16" s="98" customFormat="1" ht="20.25" customHeight="1" x14ac:dyDescent="0.25">
      <c r="A31" s="100">
        <f>'ProductCode$'!A38</f>
        <v>4000269</v>
      </c>
      <c r="B31" s="130" t="str">
        <f>VLOOKUP(A31,'ProductCode$'!A2:C202,3,FALSE)</f>
        <v>Ream A4 Paper</v>
      </c>
      <c r="C31" s="133">
        <f>VLOOKUP(A31,'ProductCode$'!A2:D202,4,FALSE)</f>
        <v>6.5</v>
      </c>
      <c r="D31" s="37">
        <v>1</v>
      </c>
      <c r="E31" s="93">
        <f t="shared" si="0"/>
        <v>6.5</v>
      </c>
      <c r="F31" s="94"/>
      <c r="G31" s="145"/>
      <c r="H31" s="95">
        <f t="shared" si="1"/>
        <v>0</v>
      </c>
      <c r="I31" s="99"/>
      <c r="J31" s="99"/>
      <c r="K31" s="99"/>
      <c r="L31" s="99"/>
      <c r="M31" s="99"/>
      <c r="N31" s="99"/>
      <c r="O31" s="99"/>
      <c r="P31" s="99"/>
    </row>
    <row r="32" spans="1:16" s="98" customFormat="1" ht="5.25" customHeight="1" x14ac:dyDescent="0.25">
      <c r="A32" s="171"/>
      <c r="B32" s="172"/>
      <c r="C32" s="179"/>
      <c r="D32" s="173"/>
      <c r="E32" s="180"/>
      <c r="F32" s="94"/>
      <c r="G32" s="175"/>
      <c r="H32" s="176"/>
    </row>
    <row r="33" spans="1:8" s="98" customFormat="1" ht="18.75" customHeight="1" x14ac:dyDescent="0.25">
      <c r="A33" s="171"/>
      <c r="B33" s="172"/>
      <c r="C33" s="181" t="s">
        <v>29</v>
      </c>
      <c r="D33" s="182"/>
      <c r="E33" s="183">
        <f>SUM(E8:E31)</f>
        <v>119.35000000000001</v>
      </c>
      <c r="F33" s="94"/>
      <c r="G33" s="184" t="s">
        <v>29</v>
      </c>
      <c r="H33" s="185">
        <f>SUM(H8:H32)</f>
        <v>0</v>
      </c>
    </row>
    <row r="34" spans="1:8" s="98" customFormat="1" ht="4.5" customHeight="1" thickBot="1" x14ac:dyDescent="0.3">
      <c r="A34" s="171"/>
      <c r="B34" s="172"/>
      <c r="C34" s="179"/>
      <c r="D34" s="173"/>
      <c r="E34" s="186"/>
      <c r="F34" s="99"/>
      <c r="G34" s="175"/>
      <c r="H34" s="176"/>
    </row>
    <row r="35" spans="1:8" s="98" customFormat="1" ht="21.75" customHeight="1" thickBot="1" x14ac:dyDescent="0.3">
      <c r="A35" s="187" t="s">
        <v>26</v>
      </c>
      <c r="B35" s="188"/>
      <c r="C35" s="189"/>
      <c r="D35" s="190"/>
      <c r="E35" s="191">
        <f>SUM(E33*90%)</f>
        <v>107.41500000000001</v>
      </c>
      <c r="F35" s="192"/>
      <c r="G35" s="193"/>
      <c r="H35" s="194"/>
    </row>
    <row r="36" spans="1:8" s="98" customFormat="1" ht="6.75" customHeight="1" x14ac:dyDescent="0.25">
      <c r="A36" s="198"/>
      <c r="B36" s="199"/>
      <c r="C36" s="200"/>
      <c r="D36" s="201"/>
      <c r="E36" s="194"/>
      <c r="F36" s="192"/>
      <c r="G36" s="193"/>
      <c r="H36" s="194"/>
    </row>
    <row r="37" spans="1:8" s="98" customFormat="1" ht="14.25" customHeight="1" x14ac:dyDescent="0.25">
      <c r="A37" s="539" t="s">
        <v>31</v>
      </c>
      <c r="B37" s="540"/>
      <c r="C37" s="540"/>
      <c r="D37" s="540"/>
      <c r="E37" s="541"/>
      <c r="F37" s="195"/>
      <c r="G37" s="196"/>
      <c r="H37" s="197"/>
    </row>
    <row r="38" spans="1:8" s="98" customFormat="1" ht="23.25" customHeight="1" x14ac:dyDescent="0.25">
      <c r="A38" s="37">
        <f>'ProductCode$'!A96</f>
        <v>4000274</v>
      </c>
      <c r="B38" s="130" t="str">
        <f>VLOOKUP(A38,'ProductCode$'!A2:C202,3,FALSE)</f>
        <v>Musical Recorder with Protective Cover</v>
      </c>
      <c r="C38" s="133">
        <f>VLOOKUP(A38,'ProductCode$'!A2:D202,4,FALSE)</f>
        <v>10</v>
      </c>
      <c r="D38" s="37">
        <v>1</v>
      </c>
      <c r="E38" s="93">
        <f>C38*D38</f>
        <v>10</v>
      </c>
      <c r="F38" s="131"/>
      <c r="G38" s="145"/>
      <c r="H38" s="95">
        <f>G38*C38</f>
        <v>0</v>
      </c>
    </row>
    <row r="39" spans="1:8" s="98" customFormat="1" ht="20.25" customHeight="1" x14ac:dyDescent="0.25">
      <c r="A39" s="37">
        <f>'ProductCode$'!A39</f>
        <v>4000221</v>
      </c>
      <c r="B39" s="130" t="str">
        <f>VLOOKUP(A39,'ProductCode$'!A2:C202,3,FALSE)</f>
        <v>Clear PVC Slip On Book Cover A4 (optional)</v>
      </c>
      <c r="C39" s="133">
        <f>VLOOKUP(A39,'ProductCode$'!A2:D202,4,FALSE)</f>
        <v>1.3</v>
      </c>
      <c r="D39" s="100">
        <v>12</v>
      </c>
      <c r="E39" s="133">
        <f>C39*D39</f>
        <v>15.600000000000001</v>
      </c>
      <c r="G39" s="170"/>
      <c r="H39" s="95">
        <f t="shared" ref="H39" si="5">G39*C39</f>
        <v>0</v>
      </c>
    </row>
    <row r="40" spans="1:8" s="98" customFormat="1" ht="31.5" customHeight="1" x14ac:dyDescent="0.25">
      <c r="A40" s="37">
        <v>4000697</v>
      </c>
      <c r="B40" s="130" t="str">
        <f>VLOOKUP(A40,'ProductCode$'!A2:C202,3,FALSE)</f>
        <v>Padlock for School Locker (Lockwood 4 Combination 40mm Brass Padlock)</v>
      </c>
      <c r="C40" s="133">
        <f>VLOOKUP(A40,'ProductCode$'!A2:D202,4,FALSE)</f>
        <v>22</v>
      </c>
      <c r="D40" s="100">
        <v>1</v>
      </c>
      <c r="E40" s="133">
        <f>C40*D40</f>
        <v>22</v>
      </c>
      <c r="G40" s="170"/>
      <c r="H40" s="95">
        <f t="shared" ref="H40" si="6">G40*C40</f>
        <v>0</v>
      </c>
    </row>
    <row r="41" spans="1:8" ht="15" customHeight="1" x14ac:dyDescent="0.25">
      <c r="A41" s="548" t="s">
        <v>76</v>
      </c>
      <c r="B41" s="549"/>
      <c r="C41" s="549"/>
      <c r="D41" s="549"/>
      <c r="E41" s="550"/>
      <c r="F41" s="15"/>
      <c r="G41" s="58" t="s">
        <v>29</v>
      </c>
      <c r="H41" s="65">
        <f>SUM(H38:H40)</f>
        <v>0</v>
      </c>
    </row>
    <row r="42" spans="1:8" ht="3.75" customHeight="1" thickBot="1" x14ac:dyDescent="0.3">
      <c r="A42" s="23"/>
      <c r="B42" s="39"/>
      <c r="C42" s="40"/>
      <c r="D42" s="41"/>
      <c r="E42" s="45"/>
      <c r="F42" s="15"/>
      <c r="G42" s="15"/>
      <c r="H42" s="22"/>
    </row>
    <row r="43" spans="1:8" ht="22.5" customHeight="1" thickBot="1" x14ac:dyDescent="0.3">
      <c r="A43" s="526" t="s">
        <v>241</v>
      </c>
      <c r="B43" s="527"/>
      <c r="C43" s="527"/>
      <c r="D43" s="527"/>
      <c r="E43" s="530"/>
      <c r="F43" s="81"/>
      <c r="G43" s="61"/>
      <c r="H43" s="82">
        <f>SUM(E35+(H41*90%))</f>
        <v>107.41500000000001</v>
      </c>
    </row>
    <row r="44" spans="1:8" ht="8.25" customHeight="1" thickBot="1" x14ac:dyDescent="0.3">
      <c r="A44" s="23"/>
      <c r="B44" s="39"/>
      <c r="C44" s="44"/>
      <c r="D44" s="44"/>
      <c r="E44" s="24"/>
      <c r="F44" s="81"/>
      <c r="G44" s="60"/>
      <c r="H44" s="35"/>
    </row>
    <row r="45" spans="1:8" ht="21" customHeight="1" thickBot="1" x14ac:dyDescent="0.3">
      <c r="A45" s="526" t="s">
        <v>128</v>
      </c>
      <c r="B45" s="527"/>
      <c r="C45" s="527"/>
      <c r="D45" s="527"/>
      <c r="E45" s="530"/>
      <c r="F45" s="84"/>
      <c r="G45" s="114"/>
      <c r="H45" s="83">
        <f>SUM(H33,H41)</f>
        <v>0</v>
      </c>
    </row>
    <row r="46" spans="1:8" ht="6.75" customHeight="1" x14ac:dyDescent="0.25">
      <c r="E46" s="7"/>
      <c r="F46" s="6"/>
      <c r="G46" s="5"/>
    </row>
    <row r="47" spans="1:8" s="127" customFormat="1" ht="14.25" customHeight="1" x14ac:dyDescent="0.25">
      <c r="A47" s="521" t="s">
        <v>89</v>
      </c>
      <c r="B47" s="521"/>
      <c r="C47" s="521"/>
      <c r="D47" s="521"/>
      <c r="E47" s="521"/>
      <c r="F47" s="521"/>
      <c r="G47" s="521"/>
      <c r="H47" s="521"/>
    </row>
    <row r="48" spans="1:8" s="138" customFormat="1" ht="18" customHeight="1" x14ac:dyDescent="0.25">
      <c r="A48" s="522" t="s">
        <v>77</v>
      </c>
      <c r="B48" s="522"/>
      <c r="C48" s="522"/>
      <c r="D48" s="522"/>
      <c r="E48" s="522"/>
      <c r="F48" s="522"/>
      <c r="G48" s="522"/>
      <c r="H48" s="522"/>
    </row>
    <row r="49" spans="1:8" ht="5.25" customHeight="1" x14ac:dyDescent="0.25">
      <c r="B49" s="109"/>
      <c r="E49" s="7"/>
      <c r="F49" s="6"/>
      <c r="G49" s="5"/>
    </row>
    <row r="50" spans="1:8" ht="21" customHeight="1" x14ac:dyDescent="0.25">
      <c r="A50" s="137"/>
      <c r="B50" s="124"/>
      <c r="C50" s="137"/>
      <c r="D50" s="505" t="s">
        <v>78</v>
      </c>
      <c r="E50" s="505"/>
      <c r="F50" s="505"/>
      <c r="G50" s="505"/>
      <c r="H50" s="140"/>
    </row>
    <row r="51" spans="1:8" ht="18.75" customHeight="1" x14ac:dyDescent="0.25">
      <c r="A51" s="146"/>
      <c r="B51" s="329" t="s">
        <v>98</v>
      </c>
      <c r="C51" s="20"/>
      <c r="D51" s="137"/>
      <c r="E51" s="331" t="s">
        <v>257</v>
      </c>
      <c r="G51" s="332" t="s">
        <v>256</v>
      </c>
      <c r="H51" s="332" t="s">
        <v>258</v>
      </c>
    </row>
    <row r="52" spans="1:8" ht="6.75" customHeight="1" x14ac:dyDescent="0.25">
      <c r="A52" s="135"/>
      <c r="B52" s="112"/>
      <c r="C52" s="3"/>
      <c r="D52" s="3"/>
      <c r="E52" s="3"/>
      <c r="F52" s="3"/>
      <c r="G52" s="3"/>
    </row>
    <row r="53" spans="1:8" ht="25.5" customHeight="1" x14ac:dyDescent="0.25">
      <c r="A53" s="134" t="s">
        <v>37</v>
      </c>
      <c r="B53" s="124"/>
      <c r="C53" s="3" t="s">
        <v>38</v>
      </c>
      <c r="D53" s="512"/>
      <c r="E53" s="512"/>
      <c r="F53" s="512"/>
      <c r="G53" s="512"/>
      <c r="H53" s="512"/>
    </row>
    <row r="54" spans="1:8" ht="9" customHeight="1" x14ac:dyDescent="0.25">
      <c r="B54" s="109"/>
      <c r="C54" s="505"/>
      <c r="D54" s="505"/>
      <c r="E54" s="505"/>
      <c r="F54" s="6"/>
      <c r="G54" s="5"/>
    </row>
    <row r="55" spans="1:8" s="127" customFormat="1" ht="42.75" customHeight="1" x14ac:dyDescent="0.25">
      <c r="A55" s="513" t="s">
        <v>297</v>
      </c>
      <c r="B55" s="513"/>
      <c r="C55" s="513"/>
      <c r="D55" s="513"/>
      <c r="E55" s="513"/>
      <c r="F55" s="513"/>
      <c r="G55" s="513"/>
      <c r="H55" s="513"/>
    </row>
    <row r="56" spans="1:8" s="122" customFormat="1" ht="16.5" customHeight="1" x14ac:dyDescent="0.25">
      <c r="A56" s="125" t="s">
        <v>30</v>
      </c>
      <c r="B56" s="534" t="s">
        <v>33</v>
      </c>
      <c r="C56" s="534"/>
      <c r="D56" s="534"/>
      <c r="E56" s="534"/>
      <c r="F56" s="534"/>
      <c r="G56" s="534"/>
      <c r="H56" s="534"/>
    </row>
    <row r="57" spans="1:8" ht="4.5" customHeight="1" x14ac:dyDescent="0.25">
      <c r="A57" s="505"/>
      <c r="B57" s="505"/>
      <c r="C57" s="505"/>
      <c r="D57" s="505"/>
      <c r="E57" s="505"/>
      <c r="F57" s="505"/>
      <c r="G57" s="505"/>
      <c r="H57" s="505"/>
    </row>
    <row r="58" spans="1:8" ht="18" customHeight="1" x14ac:dyDescent="0.25">
      <c r="A58" s="507" t="s">
        <v>296</v>
      </c>
      <c r="B58" s="507"/>
      <c r="C58" s="507"/>
      <c r="D58" s="507"/>
      <c r="E58" s="507"/>
      <c r="F58" s="507"/>
      <c r="G58" s="507"/>
      <c r="H58" s="507"/>
    </row>
    <row r="59" spans="1:8" ht="16.5" customHeight="1" x14ac:dyDescent="0.25">
      <c r="B59" s="77"/>
      <c r="C59" s="547"/>
      <c r="D59" s="547"/>
      <c r="E59" s="547"/>
      <c r="F59" s="547"/>
      <c r="G59" s="547"/>
      <c r="H59" s="547"/>
    </row>
    <row r="60" spans="1:8" ht="16.5" customHeight="1" x14ac:dyDescent="0.25">
      <c r="B60" s="77"/>
      <c r="C60" s="547"/>
      <c r="D60" s="547"/>
      <c r="E60" s="547"/>
      <c r="F60" s="547"/>
      <c r="G60" s="547"/>
      <c r="H60" s="547"/>
    </row>
    <row r="61" spans="1:8" ht="16.5" customHeight="1" x14ac:dyDescent="0.25">
      <c r="B61" s="78"/>
      <c r="C61" s="547"/>
      <c r="D61" s="547"/>
      <c r="E61" s="547"/>
      <c r="F61" s="547"/>
      <c r="G61" s="547"/>
      <c r="H61" s="547"/>
    </row>
    <row r="62" spans="1:8" ht="15.75" customHeight="1" x14ac:dyDescent="0.25">
      <c r="B62" s="109"/>
      <c r="E62" s="7"/>
      <c r="F62" s="6"/>
      <c r="G62" s="5"/>
    </row>
    <row r="63" spans="1:8" ht="15" x14ac:dyDescent="0.25">
      <c r="B63" s="77"/>
    </row>
    <row r="64" spans="1:8" ht="15" x14ac:dyDescent="0.25">
      <c r="B64" s="77"/>
    </row>
    <row r="65" spans="2:2" ht="15" x14ac:dyDescent="0.25">
      <c r="B65" s="77"/>
    </row>
  </sheetData>
  <sheetProtection algorithmName="SHA-512" hashValue="Xbt4vu1zR70WcTzk/lq1MZrXZuqGVByik29s3+7rjBPu7kxct+G/hF30ixY4qbVtdNMbf3E7wHgwIZJa3r15Zw==" saltValue="3pp/0vPnv8sokySu0VNVww==" spinCount="100000" sheet="1" selectLockedCells="1"/>
  <mergeCells count="24">
    <mergeCell ref="C59:H59"/>
    <mergeCell ref="C60:H60"/>
    <mergeCell ref="C61:H61"/>
    <mergeCell ref="A57:H57"/>
    <mergeCell ref="D53:H53"/>
    <mergeCell ref="C54:E54"/>
    <mergeCell ref="A55:H55"/>
    <mergeCell ref="B56:H56"/>
    <mergeCell ref="A58:H58"/>
    <mergeCell ref="A48:H48"/>
    <mergeCell ref="D50:G50"/>
    <mergeCell ref="A41:E41"/>
    <mergeCell ref="A5:H5"/>
    <mergeCell ref="A1:H1"/>
    <mergeCell ref="A2:H2"/>
    <mergeCell ref="A3:H3"/>
    <mergeCell ref="A4:D4"/>
    <mergeCell ref="E4:H4"/>
    <mergeCell ref="A45:E45"/>
    <mergeCell ref="A47:H47"/>
    <mergeCell ref="A6:E6"/>
    <mergeCell ref="G6:H6"/>
    <mergeCell ref="A37:E37"/>
    <mergeCell ref="A43:E43"/>
  </mergeCells>
  <printOptions horizontalCentered="1"/>
  <pageMargins left="0.70866141732283472" right="0.70866141732283472" top="0" bottom="0.74803149606299213" header="0" footer="0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6</xdr:col>
                    <xdr:colOff>476250</xdr:colOff>
                    <xdr:row>50</xdr:row>
                    <xdr:rowOff>47625</xdr:rowOff>
                  </from>
                  <to>
                    <xdr:col>6</xdr:col>
                    <xdr:colOff>676275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7</xdr:col>
                    <xdr:colOff>666750</xdr:colOff>
                    <xdr:row>50</xdr:row>
                    <xdr:rowOff>47625</xdr:rowOff>
                  </from>
                  <to>
                    <xdr:col>8</xdr:col>
                    <xdr:colOff>57150</xdr:colOff>
                    <xdr:row>51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showRuler="0" view="pageLayout" zoomScale="75" zoomScaleNormal="100" zoomScalePageLayoutView="75" workbookViewId="0">
      <selection activeCell="E4" sqref="E4:H4"/>
    </sheetView>
  </sheetViews>
  <sheetFormatPr defaultRowHeight="16.5" customHeight="1" x14ac:dyDescent="0.25"/>
  <cols>
    <col min="1" max="1" width="10.42578125" style="5" customWidth="1"/>
    <col min="2" max="2" width="57" style="74" customWidth="1"/>
    <col min="3" max="3" width="11" style="5" customWidth="1"/>
    <col min="4" max="4" width="8" style="5" customWidth="1"/>
    <col min="5" max="5" width="12.28515625" style="5" customWidth="1"/>
    <col min="6" max="6" width="0.7109375" customWidth="1"/>
    <col min="7" max="7" width="12.5703125" customWidth="1"/>
    <col min="8" max="8" width="14" style="7" customWidth="1"/>
    <col min="9" max="9" width="6.5703125" customWidth="1"/>
  </cols>
  <sheetData>
    <row r="1" spans="1:8" s="2" customFormat="1" ht="32.25" customHeight="1" x14ac:dyDescent="0.35">
      <c r="A1" s="509" t="s">
        <v>21</v>
      </c>
      <c r="B1" s="509"/>
      <c r="C1" s="509"/>
      <c r="D1" s="509"/>
      <c r="E1" s="509"/>
      <c r="F1" s="509"/>
      <c r="G1" s="509"/>
      <c r="H1" s="509"/>
    </row>
    <row r="2" spans="1:8" s="2" customFormat="1" ht="12.75" customHeight="1" x14ac:dyDescent="0.25">
      <c r="A2" s="505" t="s">
        <v>250</v>
      </c>
      <c r="B2" s="505"/>
      <c r="C2" s="505"/>
      <c r="D2" s="505"/>
      <c r="E2" s="505"/>
      <c r="F2" s="505"/>
      <c r="G2" s="505"/>
      <c r="H2" s="505"/>
    </row>
    <row r="3" spans="1:8" s="2" customFormat="1" ht="13.5" customHeight="1" x14ac:dyDescent="0.25">
      <c r="A3" s="505"/>
      <c r="B3" s="505"/>
      <c r="C3" s="505"/>
      <c r="D3" s="505"/>
      <c r="E3" s="505"/>
      <c r="F3" s="505"/>
      <c r="G3" s="505"/>
      <c r="H3" s="505"/>
    </row>
    <row r="4" spans="1:8" s="2" customFormat="1" ht="23.25" customHeight="1" x14ac:dyDescent="0.25">
      <c r="A4" s="510" t="s">
        <v>35</v>
      </c>
      <c r="B4" s="510"/>
      <c r="C4" s="510"/>
      <c r="D4" s="510"/>
      <c r="E4" s="511"/>
      <c r="F4" s="511"/>
      <c r="G4" s="511"/>
      <c r="H4" s="511"/>
    </row>
    <row r="5" spans="1:8" s="9" customFormat="1" ht="3.75" customHeight="1" x14ac:dyDescent="0.25">
      <c r="A5" s="508"/>
      <c r="B5" s="508"/>
      <c r="C5" s="508"/>
      <c r="D5" s="508"/>
      <c r="E5" s="508"/>
      <c r="F5" s="508"/>
      <c r="G5" s="508"/>
      <c r="H5" s="508"/>
    </row>
    <row r="6" spans="1:8" s="2" customFormat="1" ht="15" x14ac:dyDescent="0.25">
      <c r="A6" s="515"/>
      <c r="B6" s="516"/>
      <c r="C6" s="516"/>
      <c r="D6" s="516"/>
      <c r="E6" s="517"/>
      <c r="F6" s="16"/>
      <c r="G6" s="515" t="s">
        <v>28</v>
      </c>
      <c r="H6" s="517"/>
    </row>
    <row r="7" spans="1:8" s="2" customFormat="1" ht="27" customHeight="1" x14ac:dyDescent="0.25">
      <c r="A7" s="27" t="s">
        <v>17</v>
      </c>
      <c r="B7" s="90" t="s">
        <v>2</v>
      </c>
      <c r="C7" s="27" t="s">
        <v>3</v>
      </c>
      <c r="D7" s="91" t="s">
        <v>23</v>
      </c>
      <c r="E7" s="92" t="s">
        <v>24</v>
      </c>
      <c r="F7" s="85"/>
      <c r="G7" s="27" t="s">
        <v>27</v>
      </c>
      <c r="H7" s="21" t="s">
        <v>24</v>
      </c>
    </row>
    <row r="8" spans="1:8" s="98" customFormat="1" ht="20.25" customHeight="1" x14ac:dyDescent="0.25">
      <c r="A8" s="100">
        <v>4000263</v>
      </c>
      <c r="B8" s="130" t="str">
        <f>VLOOKUP(A8,'ProductCode$'!A2:C202,3,FALSE)</f>
        <v>Large pencil case</v>
      </c>
      <c r="C8" s="133">
        <f>VLOOKUP(A8,'ProductCode$'!A2:D202,4,FALSE)</f>
        <v>4</v>
      </c>
      <c r="D8" s="37">
        <v>1</v>
      </c>
      <c r="E8" s="93">
        <f>C8*D8</f>
        <v>4</v>
      </c>
      <c r="F8" s="94"/>
      <c r="G8" s="145"/>
      <c r="H8" s="95">
        <f>G8*C8</f>
        <v>0</v>
      </c>
    </row>
    <row r="9" spans="1:8" s="98" customFormat="1" ht="20.25" customHeight="1" x14ac:dyDescent="0.25">
      <c r="A9" s="100">
        <v>4000223</v>
      </c>
      <c r="B9" s="130" t="str">
        <f>VLOOKUP(A9,'ProductCode$'!A2:C202,3,FALSE)</f>
        <v>Coloured Pencils (Pack 12) Staedtler Norris brand</v>
      </c>
      <c r="C9" s="133">
        <f>VLOOKUP(A9,'ProductCode$'!A2:D202,4,FALSE)</f>
        <v>4.4000000000000004</v>
      </c>
      <c r="D9" s="37">
        <v>1</v>
      </c>
      <c r="E9" s="93">
        <f t="shared" ref="E9:E33" si="0">C9*D9</f>
        <v>4.4000000000000004</v>
      </c>
      <c r="F9" s="94"/>
      <c r="G9" s="145"/>
      <c r="H9" s="95">
        <f t="shared" ref="H9:H33" si="1">G9*C9</f>
        <v>0</v>
      </c>
    </row>
    <row r="10" spans="1:8" s="98" customFormat="1" ht="20.25" customHeight="1" x14ac:dyDescent="0.25">
      <c r="A10" s="100">
        <v>4000222</v>
      </c>
      <c r="B10" s="130" t="str">
        <f>VLOOKUP(A10,'ProductCode$'!A2:C202,3,FALSE)</f>
        <v>Textas (Pack 12) Non Toxic Water Based (NO Sharpies)</v>
      </c>
      <c r="C10" s="133">
        <f>VLOOKUP(A10,'ProductCode$'!A2:D202,4,FALSE)</f>
        <v>3.4</v>
      </c>
      <c r="D10" s="37">
        <v>1</v>
      </c>
      <c r="E10" s="93">
        <f t="shared" ref="E10" si="2">C10*D10</f>
        <v>3.4</v>
      </c>
      <c r="F10" s="94"/>
      <c r="G10" s="145"/>
      <c r="H10" s="95">
        <f t="shared" si="1"/>
        <v>0</v>
      </c>
    </row>
    <row r="11" spans="1:8" s="98" customFormat="1" ht="20.25" customHeight="1" x14ac:dyDescent="0.25">
      <c r="A11" s="100">
        <f>'ProductCode$'!A47</f>
        <v>4000226</v>
      </c>
      <c r="B11" s="130" t="str">
        <f>VLOOKUP(A11,'ProductCode$'!A2:C202,3,FALSE)</f>
        <v>HB Pencils (Staedtler brand)</v>
      </c>
      <c r="C11" s="133">
        <f>VLOOKUP(A11,'ProductCode$'!A2:D202,4,FALSE)</f>
        <v>0.4</v>
      </c>
      <c r="D11" s="37">
        <v>2</v>
      </c>
      <c r="E11" s="93">
        <f t="shared" si="0"/>
        <v>0.8</v>
      </c>
      <c r="F11" s="94"/>
      <c r="G11" s="145"/>
      <c r="H11" s="95">
        <f t="shared" si="1"/>
        <v>0</v>
      </c>
    </row>
    <row r="12" spans="1:8" s="98" customFormat="1" ht="20.25" customHeight="1" x14ac:dyDescent="0.25">
      <c r="A12" s="100">
        <f>'ProductCode$'!A64</f>
        <v>4000248</v>
      </c>
      <c r="B12" s="130" t="str">
        <f>VLOOKUP(A12,'ProductCode$'!A2:C202,3,FALSE)</f>
        <v>Eraser</v>
      </c>
      <c r="C12" s="133">
        <f>VLOOKUP(A12,'ProductCode$'!A2:D202,4,FALSE)</f>
        <v>0.35</v>
      </c>
      <c r="D12" s="37">
        <v>1</v>
      </c>
      <c r="E12" s="93">
        <f>C12*D12</f>
        <v>0.35</v>
      </c>
      <c r="F12" s="94"/>
      <c r="G12" s="145"/>
      <c r="H12" s="95">
        <f>G12*C12</f>
        <v>0</v>
      </c>
    </row>
    <row r="13" spans="1:8" s="98" customFormat="1" ht="20.25" customHeight="1" x14ac:dyDescent="0.25">
      <c r="A13" s="37">
        <f>'ProductCode$'!A80</f>
        <v>4000255</v>
      </c>
      <c r="B13" s="130" t="str">
        <f>VLOOKUP(A13,'ProductCode$'!A2:C202,3,FALSE)</f>
        <v>Pencil Sharpener with container (not electric)</v>
      </c>
      <c r="C13" s="133">
        <f>VLOOKUP(A13,'ProductCode$'!A2:D202,4,FALSE)</f>
        <v>1.6</v>
      </c>
      <c r="D13" s="37">
        <v>1</v>
      </c>
      <c r="E13" s="93">
        <f>C13*D13</f>
        <v>1.6</v>
      </c>
      <c r="F13" s="94"/>
      <c r="G13" s="145"/>
      <c r="H13" s="95">
        <f>G13*C13</f>
        <v>0</v>
      </c>
    </row>
    <row r="14" spans="1:8" s="98" customFormat="1" ht="20.25" customHeight="1" x14ac:dyDescent="0.25">
      <c r="A14" s="100">
        <f>'ProductCode$'!A52</f>
        <v>4000232</v>
      </c>
      <c r="B14" s="130" t="str">
        <f>VLOOKUP(A14,'ProductCode$'!A2:C202,3,FALSE)</f>
        <v>Blue Pen</v>
      </c>
      <c r="C14" s="133">
        <f>VLOOKUP(A14,'ProductCode$'!A2:D202,4,FALSE)</f>
        <v>0.5</v>
      </c>
      <c r="D14" s="37">
        <v>2</v>
      </c>
      <c r="E14" s="93">
        <f t="shared" si="0"/>
        <v>1</v>
      </c>
      <c r="F14" s="94"/>
      <c r="G14" s="145"/>
      <c r="H14" s="95">
        <f t="shared" si="1"/>
        <v>0</v>
      </c>
    </row>
    <row r="15" spans="1:8" s="98" customFormat="1" ht="20.25" customHeight="1" x14ac:dyDescent="0.25">
      <c r="A15" s="100">
        <f>'ProductCode$'!A53</f>
        <v>4000233</v>
      </c>
      <c r="B15" s="130" t="str">
        <f>VLOOKUP(A15,'ProductCode$'!A2:C202,3,FALSE)</f>
        <v>Red Pen</v>
      </c>
      <c r="C15" s="133">
        <f>VLOOKUP(A15,'ProductCode$'!A2:D202,4,FALSE)</f>
        <v>0.5</v>
      </c>
      <c r="D15" s="37">
        <v>2</v>
      </c>
      <c r="E15" s="93">
        <f t="shared" si="0"/>
        <v>1</v>
      </c>
      <c r="F15" s="94"/>
      <c r="G15" s="145"/>
      <c r="H15" s="95">
        <f t="shared" si="1"/>
        <v>0</v>
      </c>
    </row>
    <row r="16" spans="1:8" s="98" customFormat="1" ht="20.25" customHeight="1" x14ac:dyDescent="0.25">
      <c r="A16" s="100">
        <f>'ProductCode$'!A56</f>
        <v>4000235</v>
      </c>
      <c r="B16" s="130" t="str">
        <f>VLOOKUP(A16,'ProductCode$'!A2:C202,3,FALSE)</f>
        <v>Highlighter pens (different colours)</v>
      </c>
      <c r="C16" s="133">
        <f>VLOOKUP(A16,'ProductCode$'!A2:D202,4,FALSE)</f>
        <v>1.3</v>
      </c>
      <c r="D16" s="37">
        <v>4</v>
      </c>
      <c r="E16" s="93">
        <f t="shared" si="0"/>
        <v>5.2</v>
      </c>
      <c r="F16" s="94"/>
      <c r="G16" s="145"/>
      <c r="H16" s="95">
        <f t="shared" si="1"/>
        <v>0</v>
      </c>
    </row>
    <row r="17" spans="1:8" s="98" customFormat="1" ht="20.25" customHeight="1" x14ac:dyDescent="0.25">
      <c r="A17" s="100">
        <f>'ProductCode$'!A67</f>
        <v>4000249</v>
      </c>
      <c r="B17" s="130" t="str">
        <f>VLOOKUP(A17,'ProductCode$'!A2:C202,3,FALSE)</f>
        <v>Glue sticks 40gm</v>
      </c>
      <c r="C17" s="133">
        <f>VLOOKUP(A17,'ProductCode$'!A2:D202,4,FALSE)</f>
        <v>2</v>
      </c>
      <c r="D17" s="37">
        <v>2</v>
      </c>
      <c r="E17" s="93">
        <f t="shared" si="0"/>
        <v>4</v>
      </c>
      <c r="F17" s="94"/>
      <c r="G17" s="145"/>
      <c r="H17" s="95">
        <f t="shared" si="1"/>
        <v>0</v>
      </c>
    </row>
    <row r="18" spans="1:8" s="98" customFormat="1" ht="20.25" customHeight="1" x14ac:dyDescent="0.25">
      <c r="A18" s="100">
        <v>4000693</v>
      </c>
      <c r="B18" s="130" t="str">
        <f>VLOOKUP(A18,'ProductCode$'!A2:C202,3,FALSE)</f>
        <v>Plastic Ruler 15cm - clear</v>
      </c>
      <c r="C18" s="133">
        <f>VLOOKUP(A18,'ProductCode$'!A2:D202,4,FALSE)</f>
        <v>0.8</v>
      </c>
      <c r="D18" s="37">
        <v>1</v>
      </c>
      <c r="E18" s="93">
        <f t="shared" ref="E18" si="3">C18*D18</f>
        <v>0.8</v>
      </c>
      <c r="F18" s="94"/>
      <c r="G18" s="145"/>
      <c r="H18" s="95">
        <f t="shared" ref="H18" si="4">G18*C18</f>
        <v>0</v>
      </c>
    </row>
    <row r="19" spans="1:8" s="98" customFormat="1" ht="20.25" customHeight="1" x14ac:dyDescent="0.25">
      <c r="A19" s="100">
        <f>'ProductCode$'!A77</f>
        <v>4000254</v>
      </c>
      <c r="B19" s="130" t="str">
        <f>VLOOKUP(A19,'ProductCode$'!A2:C202,3,FALSE)</f>
        <v>Scissors 7" (178mm)</v>
      </c>
      <c r="C19" s="133">
        <f>VLOOKUP(A19,'ProductCode$'!A2:D202,4,FALSE)</f>
        <v>2.2999999999999998</v>
      </c>
      <c r="D19" s="37">
        <v>1</v>
      </c>
      <c r="E19" s="93">
        <f t="shared" si="0"/>
        <v>2.2999999999999998</v>
      </c>
      <c r="F19" s="94"/>
      <c r="G19" s="145"/>
      <c r="H19" s="95">
        <f t="shared" si="1"/>
        <v>0</v>
      </c>
    </row>
    <row r="20" spans="1:8" s="98" customFormat="1" ht="18" customHeight="1" x14ac:dyDescent="0.25">
      <c r="A20" s="100">
        <v>4000245</v>
      </c>
      <c r="B20" s="130" t="str">
        <f>VLOOKUP(A20,'ProductCode$'!A2:C202,3,FALSE)</f>
        <v>Protractor  Plastic 180°  (not 360°)</v>
      </c>
      <c r="C20" s="133">
        <f>VLOOKUP(A20,'ProductCode$'!A2:D202,4,FALSE)</f>
        <v>0.9</v>
      </c>
      <c r="D20" s="37">
        <v>1</v>
      </c>
      <c r="E20" s="93">
        <f t="shared" si="0"/>
        <v>0.9</v>
      </c>
      <c r="F20" s="94"/>
      <c r="G20" s="145"/>
      <c r="H20" s="95">
        <f t="shared" si="1"/>
        <v>0</v>
      </c>
    </row>
    <row r="21" spans="1:8" s="98" customFormat="1" ht="18" customHeight="1" x14ac:dyDescent="0.25">
      <c r="A21" s="100">
        <v>4000246</v>
      </c>
      <c r="B21" s="130" t="str">
        <f>VLOOKUP(A21,'ProductCode$'!A2:C202,3,FALSE)</f>
        <v>Compass Plastic (Non Needle Point)</v>
      </c>
      <c r="C21" s="133">
        <f>VLOOKUP(A21,'ProductCode$'!A2:D202,4,FALSE)</f>
        <v>1.2</v>
      </c>
      <c r="D21" s="37">
        <v>1</v>
      </c>
      <c r="E21" s="93">
        <f t="shared" ref="E21" si="5">C21*D21</f>
        <v>1.2</v>
      </c>
      <c r="F21" s="94"/>
      <c r="G21" s="145"/>
      <c r="H21" s="95">
        <f t="shared" si="1"/>
        <v>0</v>
      </c>
    </row>
    <row r="22" spans="1:8" s="98" customFormat="1" ht="18" customHeight="1" x14ac:dyDescent="0.25">
      <c r="A22" s="100">
        <v>4000748</v>
      </c>
      <c r="B22" s="130" t="str">
        <f>VLOOKUP(A22,'ProductCode$'!A2:C202,3,FALSE)</f>
        <v>Spiral 5 Subject Notebook A4 250 page</v>
      </c>
      <c r="C22" s="133">
        <f>VLOOKUP(A22,'ProductCode$'!A2:D202,4,FALSE)</f>
        <v>6.3</v>
      </c>
      <c r="D22" s="37">
        <v>4</v>
      </c>
      <c r="E22" s="93">
        <f t="shared" ref="E22" si="6">C22*D22</f>
        <v>25.2</v>
      </c>
      <c r="F22" s="94"/>
      <c r="G22" s="145"/>
      <c r="H22" s="95">
        <f t="shared" si="1"/>
        <v>0</v>
      </c>
    </row>
    <row r="23" spans="1:8" s="98" customFormat="1" ht="18" customHeight="1" x14ac:dyDescent="0.25">
      <c r="A23" s="100">
        <v>4000205</v>
      </c>
      <c r="B23" s="130" t="str">
        <f>VLOOKUP(A23,'ProductCode$'!A2:C202,3,FALSE)</f>
        <v>Exercise Book A4  (blue lined w/ margin) 96 page</v>
      </c>
      <c r="C23" s="133">
        <f>VLOOKUP(A23,'ProductCode$'!A2:D202,4,FALSE)</f>
        <v>1.2</v>
      </c>
      <c r="D23" s="37">
        <v>2</v>
      </c>
      <c r="E23" s="93">
        <f t="shared" ref="E23" si="7">C23*D23</f>
        <v>2.4</v>
      </c>
      <c r="F23" s="94"/>
      <c r="G23" s="145"/>
      <c r="H23" s="95">
        <f t="shared" si="1"/>
        <v>0</v>
      </c>
    </row>
    <row r="24" spans="1:8" s="98" customFormat="1" ht="20.25" customHeight="1" x14ac:dyDescent="0.25">
      <c r="A24" s="37">
        <v>4000502</v>
      </c>
      <c r="B24" s="130" t="str">
        <f>VLOOKUP(A24,'ProductCode$'!A2:C202,3,FALSE)</f>
        <v>10mm Quad Graph Book 96 page - A4 SIZE</v>
      </c>
      <c r="C24" s="133">
        <f>VLOOKUP(A24,'ProductCode$'!A2:D202,4,FALSE)</f>
        <v>1.2</v>
      </c>
      <c r="D24" s="37">
        <v>3</v>
      </c>
      <c r="E24" s="93">
        <f t="shared" ref="E24" si="8">C24*D24</f>
        <v>3.5999999999999996</v>
      </c>
      <c r="F24" s="94"/>
      <c r="G24" s="145"/>
      <c r="H24" s="95">
        <f t="shared" ref="H24:H25" si="9">G24*C24</f>
        <v>0</v>
      </c>
    </row>
    <row r="25" spans="1:8" s="98" customFormat="1" ht="20.25" customHeight="1" x14ac:dyDescent="0.25">
      <c r="A25" s="37">
        <v>4000700</v>
      </c>
      <c r="B25" s="130" t="str">
        <f>VLOOKUP(A25,'ProductCode$'!A2:C202,3,FALSE)</f>
        <v>Notebook A5 Hard Cover 200 pg (Maths)</v>
      </c>
      <c r="C25" s="133">
        <f>VLOOKUP(A25,'ProductCode$'!A2:D202,4,FALSE)</f>
        <v>3</v>
      </c>
      <c r="D25" s="37">
        <v>1</v>
      </c>
      <c r="E25" s="93">
        <f t="shared" ref="E25" si="10">C25*D25</f>
        <v>3</v>
      </c>
      <c r="F25" s="94"/>
      <c r="G25" s="145"/>
      <c r="H25" s="95">
        <f t="shared" si="9"/>
        <v>0</v>
      </c>
    </row>
    <row r="26" spans="1:8" s="98" customFormat="1" ht="20.25" customHeight="1" x14ac:dyDescent="0.25">
      <c r="A26" s="100">
        <f>'ProductCode$'!A30</f>
        <v>4000210</v>
      </c>
      <c r="B26" s="130" t="str">
        <f>VLOOKUP(A26,'ProductCode$'!A2:C202,3,FALSE)</f>
        <v>Art Folio A4 Sketch Book</v>
      </c>
      <c r="C26" s="133">
        <f>VLOOKUP(A26,'ProductCode$'!A2:D202,4,FALSE)</f>
        <v>3.2</v>
      </c>
      <c r="D26" s="37">
        <v>1</v>
      </c>
      <c r="E26" s="93">
        <f t="shared" ref="E26" si="11">C26*D26</f>
        <v>3.2</v>
      </c>
      <c r="F26" s="94"/>
      <c r="G26" s="145"/>
      <c r="H26" s="95">
        <f t="shared" si="1"/>
        <v>0</v>
      </c>
    </row>
    <row r="27" spans="1:8" s="98" customFormat="1" ht="20.25" customHeight="1" x14ac:dyDescent="0.25">
      <c r="A27" s="37">
        <f>'ProductCode$'!A26</f>
        <v>4000212</v>
      </c>
      <c r="B27" s="130" t="str">
        <f>VLOOKUP(A27,'ProductCode$'!A2:C202,3,FALSE)</f>
        <v>Exercise Book w/ manuscript - Music 48 page - A4</v>
      </c>
      <c r="C27" s="133">
        <f>VLOOKUP(A27,'ProductCode$'!A2:D202,4,FALSE)</f>
        <v>2</v>
      </c>
      <c r="D27" s="37">
        <v>1</v>
      </c>
      <c r="E27" s="93">
        <f t="shared" si="0"/>
        <v>2</v>
      </c>
      <c r="F27" s="94"/>
      <c r="G27" s="145"/>
      <c r="H27" s="95">
        <f t="shared" si="1"/>
        <v>0</v>
      </c>
    </row>
    <row r="28" spans="1:8" s="98" customFormat="1" ht="20.25" customHeight="1" x14ac:dyDescent="0.25">
      <c r="A28" s="37">
        <v>4000217</v>
      </c>
      <c r="B28" s="130" t="str">
        <f>VLOOKUP(A28,'ProductCode$'!A2:C202,3,FALSE)</f>
        <v>Plastic sleeved display folder A4 20 pocket</v>
      </c>
      <c r="C28" s="133">
        <f>VLOOKUP(A28,'ProductCode$'!A2:D202,4,FALSE)</f>
        <v>2.2000000000000002</v>
      </c>
      <c r="D28" s="37">
        <v>1</v>
      </c>
      <c r="E28" s="93">
        <f t="shared" ref="E28" si="12">C28*D28</f>
        <v>2.2000000000000002</v>
      </c>
      <c r="F28" s="94"/>
      <c r="G28" s="145"/>
      <c r="H28" s="95">
        <f t="shared" si="1"/>
        <v>0</v>
      </c>
    </row>
    <row r="29" spans="1:8" s="98" customFormat="1" ht="20.25" customHeight="1" x14ac:dyDescent="0.25">
      <c r="A29" s="37">
        <v>4000220</v>
      </c>
      <c r="B29" s="130" t="str">
        <f>VLOOKUP(A29,'ProductCode$'!A2:C202,3,FALSE)</f>
        <v>A4 Zipper Binder</v>
      </c>
      <c r="C29" s="133">
        <f>VLOOKUP(A29,'ProductCode$'!A2:D202,4,FALSE)</f>
        <v>7</v>
      </c>
      <c r="D29" s="37">
        <v>1</v>
      </c>
      <c r="E29" s="93">
        <f t="shared" ref="E29" si="13">C29*D29</f>
        <v>7</v>
      </c>
      <c r="F29" s="94"/>
      <c r="G29" s="145"/>
      <c r="H29" s="95">
        <f t="shared" si="1"/>
        <v>0</v>
      </c>
    </row>
    <row r="30" spans="1:8" s="98" customFormat="1" ht="20.25" customHeight="1" x14ac:dyDescent="0.25">
      <c r="A30" s="37">
        <v>4000242</v>
      </c>
      <c r="B30" s="130" t="str">
        <f>VLOOKUP(A30,'ProductCode$'!A2:C202,3,FALSE)</f>
        <v>Scientific Calculator TI-30XB</v>
      </c>
      <c r="C30" s="133">
        <f>VLOOKUP(A30,'ProductCode$'!A2:D202,4,FALSE)</f>
        <v>33.5</v>
      </c>
      <c r="D30" s="37">
        <v>1</v>
      </c>
      <c r="E30" s="93">
        <f t="shared" ref="E30" si="14">C30*D30</f>
        <v>33.5</v>
      </c>
      <c r="F30" s="94"/>
      <c r="G30" s="145"/>
      <c r="H30" s="95">
        <f t="shared" si="1"/>
        <v>0</v>
      </c>
    </row>
    <row r="31" spans="1:8" s="98" customFormat="1" ht="20.25" customHeight="1" x14ac:dyDescent="0.25">
      <c r="A31" s="37">
        <f>'ProductCode$'!A94</f>
        <v>4000273</v>
      </c>
      <c r="B31" s="130" t="str">
        <f>VLOOKUP(A31,'ProductCode$'!A2:C202,3,FALSE)</f>
        <v>Earphones (For laptop)</v>
      </c>
      <c r="C31" s="133">
        <f>VLOOKUP(A31,'ProductCode$'!A2:D202,4,FALSE)</f>
        <v>9</v>
      </c>
      <c r="D31" s="37">
        <v>1</v>
      </c>
      <c r="E31" s="93">
        <f t="shared" si="0"/>
        <v>9</v>
      </c>
      <c r="F31" s="94"/>
      <c r="G31" s="145"/>
      <c r="H31" s="95">
        <f t="shared" si="1"/>
        <v>0</v>
      </c>
    </row>
    <row r="32" spans="1:8" s="98" customFormat="1" ht="20.25" customHeight="1" x14ac:dyDescent="0.25">
      <c r="A32" s="100">
        <f>'ProductCode$'!A83</f>
        <v>4000268</v>
      </c>
      <c r="B32" s="130" t="str">
        <f>VLOOKUP(A32,'ProductCode$'!A2:C202,3,FALSE)</f>
        <v>Tissues 200 pk</v>
      </c>
      <c r="C32" s="133">
        <f>VLOOKUP(A32,'ProductCode$'!A2:D202,4,FALSE)</f>
        <v>2</v>
      </c>
      <c r="D32" s="37">
        <v>1</v>
      </c>
      <c r="E32" s="93">
        <f>C32*D32</f>
        <v>2</v>
      </c>
      <c r="F32" s="94"/>
      <c r="G32" s="145"/>
      <c r="H32" s="95">
        <f>G32*C32</f>
        <v>0</v>
      </c>
    </row>
    <row r="33" spans="1:8" s="98" customFormat="1" ht="20.25" customHeight="1" x14ac:dyDescent="0.25">
      <c r="A33" s="100">
        <f>'ProductCode$'!A38</f>
        <v>4000269</v>
      </c>
      <c r="B33" s="130" t="str">
        <f>VLOOKUP(A33,'ProductCode$'!A2:C202,3,FALSE)</f>
        <v>Ream A4 Paper</v>
      </c>
      <c r="C33" s="133">
        <f>VLOOKUP(A33,'ProductCode$'!A2:D202,4,FALSE)</f>
        <v>6.5</v>
      </c>
      <c r="D33" s="37">
        <v>1</v>
      </c>
      <c r="E33" s="93">
        <f t="shared" si="0"/>
        <v>6.5</v>
      </c>
      <c r="F33" s="94"/>
      <c r="G33" s="145"/>
      <c r="H33" s="95">
        <f t="shared" si="1"/>
        <v>0</v>
      </c>
    </row>
    <row r="34" spans="1:8" s="98" customFormat="1" ht="3" customHeight="1" x14ac:dyDescent="0.25">
      <c r="A34" s="171"/>
      <c r="B34" s="172"/>
      <c r="C34" s="179"/>
      <c r="D34" s="173"/>
      <c r="E34" s="180"/>
      <c r="F34" s="94"/>
      <c r="G34" s="175"/>
      <c r="H34" s="176"/>
    </row>
    <row r="35" spans="1:8" s="98" customFormat="1" ht="21" customHeight="1" x14ac:dyDescent="0.25">
      <c r="A35" s="171"/>
      <c r="B35" s="172"/>
      <c r="C35" s="181" t="s">
        <v>29</v>
      </c>
      <c r="D35" s="182"/>
      <c r="E35" s="183">
        <f>SUM(E8:E33)</f>
        <v>130.55000000000001</v>
      </c>
      <c r="F35" s="94"/>
      <c r="G35" s="184" t="s">
        <v>29</v>
      </c>
      <c r="H35" s="185">
        <f>SUM(H8:H34)</f>
        <v>0</v>
      </c>
    </row>
    <row r="36" spans="1:8" s="98" customFormat="1" ht="4.5" customHeight="1" thickBot="1" x14ac:dyDescent="0.3">
      <c r="A36" s="171"/>
      <c r="B36" s="172"/>
      <c r="C36" s="179"/>
      <c r="D36" s="173"/>
      <c r="E36" s="186"/>
      <c r="F36" s="99"/>
      <c r="G36" s="175"/>
      <c r="H36" s="176"/>
    </row>
    <row r="37" spans="1:8" s="98" customFormat="1" ht="21.75" customHeight="1" thickBot="1" x14ac:dyDescent="0.3">
      <c r="A37" s="187" t="s">
        <v>26</v>
      </c>
      <c r="B37" s="188"/>
      <c r="C37" s="189"/>
      <c r="D37" s="190"/>
      <c r="E37" s="191">
        <f>SUM(E35*90%)</f>
        <v>117.49500000000002</v>
      </c>
      <c r="F37" s="192"/>
      <c r="G37" s="193"/>
      <c r="H37" s="194"/>
    </row>
    <row r="38" spans="1:8" s="98" customFormat="1" ht="3.75" customHeight="1" x14ac:dyDescent="0.25">
      <c r="A38" s="198"/>
      <c r="B38" s="199"/>
      <c r="C38" s="200"/>
      <c r="D38" s="201"/>
      <c r="E38" s="194"/>
      <c r="F38" s="192"/>
      <c r="G38" s="193"/>
      <c r="H38" s="194"/>
    </row>
    <row r="39" spans="1:8" s="98" customFormat="1" ht="14.25" customHeight="1" x14ac:dyDescent="0.25">
      <c r="A39" s="539" t="s">
        <v>31</v>
      </c>
      <c r="B39" s="540"/>
      <c r="C39" s="540"/>
      <c r="D39" s="540"/>
      <c r="E39" s="541"/>
      <c r="F39" s="195"/>
      <c r="G39" s="196"/>
      <c r="H39" s="197"/>
    </row>
    <row r="40" spans="1:8" s="98" customFormat="1" ht="30" customHeight="1" x14ac:dyDescent="0.25">
      <c r="A40" s="37">
        <v>4000749</v>
      </c>
      <c r="B40" s="130" t="str">
        <f>VLOOKUP(A40,'ProductCode$'!A2:C202,3,FALSE)</f>
        <v>Padlock for School Locker (Lockwood 40mm Brass - not combination lock)</v>
      </c>
      <c r="C40" s="133">
        <f>VLOOKUP(A40,'ProductCode$'!A2:D202,4,FALSE)</f>
        <v>14</v>
      </c>
      <c r="D40" s="100">
        <v>1</v>
      </c>
      <c r="E40" s="133">
        <f>C40*D40</f>
        <v>14</v>
      </c>
      <c r="F40" s="169"/>
      <c r="G40" s="170"/>
      <c r="H40" s="95">
        <f t="shared" ref="H40" si="15">G40*C40</f>
        <v>0</v>
      </c>
    </row>
    <row r="41" spans="1:8" s="98" customFormat="1" ht="4.5" customHeight="1" x14ac:dyDescent="0.25">
      <c r="A41" s="171"/>
      <c r="B41" s="172"/>
      <c r="C41" s="179"/>
      <c r="D41" s="173"/>
      <c r="E41" s="174"/>
      <c r="F41" s="99"/>
      <c r="G41" s="175"/>
      <c r="H41" s="176"/>
    </row>
    <row r="42" spans="1:8" ht="18.75" customHeight="1" x14ac:dyDescent="0.25">
      <c r="A42" s="548" t="s">
        <v>134</v>
      </c>
      <c r="B42" s="549"/>
      <c r="C42" s="51"/>
      <c r="D42" s="41"/>
      <c r="E42" s="60"/>
      <c r="F42" s="15"/>
      <c r="G42" s="58" t="s">
        <v>29</v>
      </c>
      <c r="H42" s="65">
        <f>SUM(H40:H41)</f>
        <v>0</v>
      </c>
    </row>
    <row r="43" spans="1:8" ht="6.75" customHeight="1" thickBot="1" x14ac:dyDescent="0.3">
      <c r="A43" s="23"/>
      <c r="B43" s="39"/>
      <c r="C43" s="40"/>
      <c r="D43" s="41"/>
      <c r="E43" s="45"/>
      <c r="F43" s="15"/>
      <c r="G43" s="15"/>
      <c r="H43" s="22"/>
    </row>
    <row r="44" spans="1:8" ht="18.75" customHeight="1" thickBot="1" x14ac:dyDescent="0.3">
      <c r="A44" s="526" t="s">
        <v>241</v>
      </c>
      <c r="B44" s="527"/>
      <c r="C44" s="527"/>
      <c r="D44" s="527"/>
      <c r="E44" s="530"/>
      <c r="F44" s="81"/>
      <c r="G44" s="61"/>
      <c r="H44" s="82">
        <f>SUM(E37+(H42*90%))</f>
        <v>117.49500000000002</v>
      </c>
    </row>
    <row r="45" spans="1:8" ht="6" customHeight="1" thickBot="1" x14ac:dyDescent="0.3">
      <c r="A45" s="23"/>
      <c r="B45" s="39"/>
      <c r="C45" s="44"/>
      <c r="D45" s="44"/>
      <c r="E45" s="24"/>
      <c r="F45" s="81"/>
      <c r="G45" s="60"/>
      <c r="H45" s="35"/>
    </row>
    <row r="46" spans="1:8" ht="20.25" customHeight="1" thickBot="1" x14ac:dyDescent="0.3">
      <c r="A46" s="526" t="s">
        <v>133</v>
      </c>
      <c r="B46" s="527"/>
      <c r="C46" s="527"/>
      <c r="D46" s="527"/>
      <c r="E46" s="530"/>
      <c r="F46" s="84"/>
      <c r="G46" s="114"/>
      <c r="H46" s="83">
        <f>SUM(H35,H42)</f>
        <v>0</v>
      </c>
    </row>
    <row r="47" spans="1:8" ht="4.5" customHeight="1" x14ac:dyDescent="0.25">
      <c r="E47" s="7"/>
      <c r="F47" s="6"/>
      <c r="G47" s="5"/>
    </row>
    <row r="48" spans="1:8" s="127" customFormat="1" ht="14.25" customHeight="1" x14ac:dyDescent="0.25">
      <c r="A48" s="521" t="s">
        <v>89</v>
      </c>
      <c r="B48" s="521"/>
      <c r="C48" s="521"/>
      <c r="D48" s="521"/>
      <c r="E48" s="521"/>
      <c r="F48" s="521"/>
      <c r="G48" s="521"/>
      <c r="H48" s="521"/>
    </row>
    <row r="49" spans="1:8" s="138" customFormat="1" ht="18" customHeight="1" x14ac:dyDescent="0.25">
      <c r="A49" s="522" t="s">
        <v>77</v>
      </c>
      <c r="B49" s="522"/>
      <c r="C49" s="522"/>
      <c r="D49" s="522"/>
      <c r="E49" s="522"/>
      <c r="F49" s="522"/>
      <c r="G49" s="522"/>
      <c r="H49" s="522"/>
    </row>
    <row r="50" spans="1:8" ht="5.25" customHeight="1" x14ac:dyDescent="0.25">
      <c r="B50" s="109"/>
      <c r="E50" s="7"/>
      <c r="F50" s="6"/>
      <c r="G50" s="5"/>
    </row>
    <row r="51" spans="1:8" ht="21" customHeight="1" x14ac:dyDescent="0.25">
      <c r="A51" s="137"/>
      <c r="B51" s="124"/>
      <c r="C51" s="137"/>
      <c r="D51" s="505" t="s">
        <v>78</v>
      </c>
      <c r="E51" s="505"/>
      <c r="F51" s="505"/>
      <c r="G51" s="505"/>
      <c r="H51" s="140"/>
    </row>
    <row r="52" spans="1:8" ht="24" customHeight="1" x14ac:dyDescent="0.25">
      <c r="A52" s="146"/>
      <c r="B52" s="329" t="s">
        <v>98</v>
      </c>
      <c r="C52" s="20"/>
      <c r="D52" s="137"/>
      <c r="E52" s="331" t="s">
        <v>257</v>
      </c>
      <c r="G52" s="332" t="s">
        <v>256</v>
      </c>
      <c r="H52" s="332" t="s">
        <v>258</v>
      </c>
    </row>
    <row r="53" spans="1:8" ht="6.75" customHeight="1" x14ac:dyDescent="0.25">
      <c r="A53" s="135"/>
      <c r="B53" s="112"/>
      <c r="C53" s="3"/>
      <c r="D53" s="3"/>
      <c r="E53" s="3"/>
      <c r="F53" s="3"/>
      <c r="G53" s="3"/>
    </row>
    <row r="54" spans="1:8" ht="22.5" customHeight="1" x14ac:dyDescent="0.25">
      <c r="A54" s="134" t="s">
        <v>37</v>
      </c>
      <c r="B54" s="124"/>
      <c r="C54" s="3" t="s">
        <v>38</v>
      </c>
      <c r="D54" s="512"/>
      <c r="E54" s="512"/>
      <c r="F54" s="512"/>
      <c r="G54" s="512"/>
      <c r="H54" s="512"/>
    </row>
    <row r="55" spans="1:8" ht="8.25" customHeight="1" x14ac:dyDescent="0.25">
      <c r="B55" s="109"/>
      <c r="C55" s="505"/>
      <c r="D55" s="505"/>
      <c r="E55" s="505"/>
      <c r="F55" s="6"/>
      <c r="G55" s="5"/>
    </row>
    <row r="56" spans="1:8" s="127" customFormat="1" ht="43.5" customHeight="1" x14ac:dyDescent="0.25">
      <c r="A56" s="513" t="s">
        <v>297</v>
      </c>
      <c r="B56" s="513"/>
      <c r="C56" s="513"/>
      <c r="D56" s="513"/>
      <c r="E56" s="513"/>
      <c r="F56" s="513"/>
      <c r="G56" s="513"/>
      <c r="H56" s="513"/>
    </row>
    <row r="57" spans="1:8" s="122" customFormat="1" ht="16.5" customHeight="1" x14ac:dyDescent="0.25">
      <c r="A57" s="125" t="s">
        <v>30</v>
      </c>
      <c r="B57" s="534" t="s">
        <v>33</v>
      </c>
      <c r="C57" s="534"/>
      <c r="D57" s="534"/>
      <c r="E57" s="534"/>
      <c r="F57" s="534"/>
      <c r="G57" s="534"/>
      <c r="H57" s="534"/>
    </row>
    <row r="58" spans="1:8" ht="4.5" customHeight="1" x14ac:dyDescent="0.25">
      <c r="A58" s="505"/>
      <c r="B58" s="505"/>
      <c r="C58" s="505"/>
      <c r="D58" s="505"/>
      <c r="E58" s="505"/>
      <c r="F58" s="505"/>
      <c r="G58" s="505"/>
      <c r="H58" s="505"/>
    </row>
    <row r="59" spans="1:8" ht="27.75" customHeight="1" x14ac:dyDescent="0.25">
      <c r="A59" s="507" t="s">
        <v>88</v>
      </c>
      <c r="B59" s="507"/>
      <c r="C59" s="507"/>
      <c r="D59" s="507"/>
      <c r="E59" s="507"/>
      <c r="F59" s="507"/>
      <c r="G59" s="507"/>
      <c r="H59" s="507"/>
    </row>
    <row r="60" spans="1:8" ht="16.5" customHeight="1" x14ac:dyDescent="0.25">
      <c r="B60" s="77"/>
      <c r="C60" s="547"/>
      <c r="D60" s="547"/>
      <c r="E60" s="547"/>
      <c r="F60" s="547"/>
      <c r="G60" s="547"/>
      <c r="H60" s="547"/>
    </row>
    <row r="61" spans="1:8" ht="16.5" customHeight="1" x14ac:dyDescent="0.25">
      <c r="B61" s="77"/>
      <c r="C61" s="547"/>
      <c r="D61" s="547"/>
      <c r="E61" s="547"/>
      <c r="F61" s="547"/>
      <c r="G61" s="547"/>
      <c r="H61" s="547"/>
    </row>
    <row r="62" spans="1:8" ht="16.5" customHeight="1" x14ac:dyDescent="0.25">
      <c r="B62" s="78"/>
      <c r="C62" s="547"/>
      <c r="D62" s="547"/>
      <c r="E62" s="547"/>
      <c r="F62" s="547"/>
      <c r="G62" s="547"/>
      <c r="H62" s="547"/>
    </row>
    <row r="63" spans="1:8" ht="15" x14ac:dyDescent="0.25">
      <c r="B63" s="77"/>
    </row>
    <row r="64" spans="1:8" ht="15" x14ac:dyDescent="0.25">
      <c r="B64" s="77"/>
    </row>
    <row r="65" spans="2:2" ht="15" x14ac:dyDescent="0.25">
      <c r="B65" s="77"/>
    </row>
    <row r="66" spans="2:2" ht="15" x14ac:dyDescent="0.25">
      <c r="B66" s="77"/>
    </row>
  </sheetData>
  <sheetProtection algorithmName="SHA-512" hashValue="NBHoR3bTjH2wcFMdGZPT9P2O5bu0uLfyO+J56veEWVznWiJr8+31hG8WY7hv8Xb7Xn8awwF1jQ+VoO7eisQywg==" saltValue="BHbRAK3QWhemP7MHa9emvQ==" spinCount="100000" sheet="1" selectLockedCells="1"/>
  <mergeCells count="24">
    <mergeCell ref="C60:H60"/>
    <mergeCell ref="C61:H61"/>
    <mergeCell ref="C62:H62"/>
    <mergeCell ref="A5:H5"/>
    <mergeCell ref="A6:E6"/>
    <mergeCell ref="G6:H6"/>
    <mergeCell ref="A39:E39"/>
    <mergeCell ref="A44:E44"/>
    <mergeCell ref="A46:E46"/>
    <mergeCell ref="A48:H48"/>
    <mergeCell ref="B57:H57"/>
    <mergeCell ref="A58:H58"/>
    <mergeCell ref="A59:H59"/>
    <mergeCell ref="D54:H54"/>
    <mergeCell ref="C55:E55"/>
    <mergeCell ref="A56:H56"/>
    <mergeCell ref="D51:G51"/>
    <mergeCell ref="A1:H1"/>
    <mergeCell ref="A2:H2"/>
    <mergeCell ref="A3:H3"/>
    <mergeCell ref="A4:D4"/>
    <mergeCell ref="E4:H4"/>
    <mergeCell ref="A49:H49"/>
    <mergeCell ref="A42:B42"/>
  </mergeCells>
  <printOptions horizontalCentered="1"/>
  <pageMargins left="0.78740157480314965" right="0.31496062992125984" top="0.35433070866141736" bottom="0.35433070866141736" header="0.31496062992125984" footer="0.31496062992125984"/>
  <pageSetup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6</xdr:col>
                    <xdr:colOff>600075</xdr:colOff>
                    <xdr:row>51</xdr:row>
                    <xdr:rowOff>104775</xdr:rowOff>
                  </from>
                  <to>
                    <xdr:col>6</xdr:col>
                    <xdr:colOff>790575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7</xdr:col>
                    <xdr:colOff>704850</xdr:colOff>
                    <xdr:row>51</xdr:row>
                    <xdr:rowOff>85725</xdr:rowOff>
                  </from>
                  <to>
                    <xdr:col>7</xdr:col>
                    <xdr:colOff>962025</xdr:colOff>
                    <xdr:row>52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ProductCode$</vt:lpstr>
      <vt:lpstr>Prep</vt:lpstr>
      <vt:lpstr>Yr 1</vt:lpstr>
      <vt:lpstr>Yr 2</vt:lpstr>
      <vt:lpstr>Yr 3</vt:lpstr>
      <vt:lpstr>Yr 4</vt:lpstr>
      <vt:lpstr>Yr 5</vt:lpstr>
      <vt:lpstr>Yr 6</vt:lpstr>
      <vt:lpstr>Yr 7</vt:lpstr>
      <vt:lpstr>Yr 8</vt:lpstr>
      <vt:lpstr>Yr 9</vt:lpstr>
      <vt:lpstr>Yr 10</vt:lpstr>
      <vt:lpstr>Yr 11</vt:lpstr>
      <vt:lpstr>Yr 12</vt:lpstr>
      <vt:lpstr>Prep!Print_Area</vt:lpstr>
      <vt:lpstr>'Yr 1'!Print_Area</vt:lpstr>
      <vt:lpstr>'Yr 10'!Print_Area</vt:lpstr>
      <vt:lpstr>'Yr 11'!Print_Area</vt:lpstr>
      <vt:lpstr>'Yr 2'!Print_Area</vt:lpstr>
      <vt:lpstr>'Yr 3'!Print_Area</vt:lpstr>
      <vt:lpstr>'Yr 4'!Print_Area</vt:lpstr>
      <vt:lpstr>'Yr 5'!Print_Area</vt:lpstr>
      <vt:lpstr>'Yr 6'!Print_Area</vt:lpstr>
      <vt:lpstr>'Yr 7'!Print_Area</vt:lpstr>
      <vt:lpstr>'Yr 9'!Print_Area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Wiles</dc:creator>
  <cp:lastModifiedBy>helpdesk h</cp:lastModifiedBy>
  <cp:lastPrinted>2020-10-21T04:49:25Z</cp:lastPrinted>
  <dcterms:created xsi:type="dcterms:W3CDTF">2014-11-12T00:03:06Z</dcterms:created>
  <dcterms:modified xsi:type="dcterms:W3CDTF">2020-12-15T23:50:48Z</dcterms:modified>
</cp:coreProperties>
</file>